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9440" windowHeight="9690" activeTab="2"/>
  </bookViews>
  <sheets>
    <sheet name="Budgets" sheetId="1" r:id="rId1"/>
    <sheet name="Analyses" sheetId="2" r:id="rId2"/>
    <sheet name="Machinery Systems" sheetId="3" r:id="rId3"/>
  </sheets>
  <calcPr calcId="145621"/>
</workbook>
</file>

<file path=xl/calcChain.xml><?xml version="1.0" encoding="utf-8"?>
<calcChain xmlns="http://schemas.openxmlformats.org/spreadsheetml/2006/main">
  <c r="I20" i="3" l="1"/>
  <c r="I21" i="3"/>
  <c r="I19" i="3"/>
  <c r="O22" i="2"/>
  <c r="O21" i="2"/>
  <c r="O18" i="2"/>
  <c r="O19" i="2"/>
  <c r="O20" i="2"/>
  <c r="O37" i="2"/>
  <c r="O36" i="2"/>
  <c r="O35" i="2"/>
  <c r="O34" i="2"/>
  <c r="O33" i="2"/>
  <c r="P37" i="2"/>
  <c r="N37" i="2"/>
  <c r="M37" i="2"/>
  <c r="L37" i="2"/>
  <c r="P36" i="2"/>
  <c r="N36" i="2"/>
  <c r="M36" i="2"/>
  <c r="L36" i="2"/>
  <c r="P35" i="2"/>
  <c r="N35" i="2"/>
  <c r="M35" i="2"/>
  <c r="L35" i="2"/>
  <c r="P34" i="2"/>
  <c r="N34" i="2"/>
  <c r="M34" i="2"/>
  <c r="L34" i="2"/>
  <c r="P33" i="2"/>
  <c r="N33" i="2"/>
  <c r="M33" i="2"/>
  <c r="L33" i="2"/>
  <c r="P22" i="2"/>
  <c r="N22" i="2"/>
  <c r="M22" i="2"/>
  <c r="L22" i="2"/>
  <c r="P21" i="2"/>
  <c r="N21" i="2"/>
  <c r="M21" i="2"/>
  <c r="L21" i="2"/>
  <c r="P20" i="2"/>
  <c r="N20" i="2"/>
  <c r="M20" i="2"/>
  <c r="L20" i="2"/>
  <c r="P19" i="2"/>
  <c r="N19" i="2"/>
  <c r="M19" i="2"/>
  <c r="L19" i="2"/>
  <c r="P18" i="2"/>
  <c r="N18" i="2"/>
  <c r="M18" i="2"/>
  <c r="L18" i="2"/>
  <c r="G39" i="3"/>
  <c r="E39" i="3"/>
  <c r="D39" i="3"/>
  <c r="C39" i="3"/>
  <c r="F37" i="3"/>
  <c r="F39" i="3" s="1"/>
  <c r="I36" i="3"/>
  <c r="I35" i="3"/>
  <c r="I34" i="3"/>
  <c r="I33" i="3"/>
  <c r="I32" i="3"/>
  <c r="G24" i="3"/>
  <c r="E24" i="3"/>
  <c r="D24" i="3"/>
  <c r="C24" i="3"/>
  <c r="F22" i="3"/>
  <c r="F24" i="3" s="1"/>
  <c r="I18" i="3"/>
  <c r="I17" i="3"/>
  <c r="I16" i="3"/>
  <c r="I15" i="3"/>
  <c r="I39" i="3" l="1"/>
  <c r="I24" i="3"/>
  <c r="N32" i="2" l="1"/>
  <c r="M32" i="2" s="1"/>
  <c r="N17" i="2"/>
  <c r="O17" i="2" s="1"/>
  <c r="K20" i="2"/>
  <c r="P32" i="2"/>
  <c r="K18" i="2"/>
  <c r="P17" i="2"/>
  <c r="L17" i="2"/>
  <c r="K84" i="1"/>
  <c r="K83" i="1"/>
  <c r="K80" i="1"/>
  <c r="K79" i="1"/>
  <c r="K76" i="1"/>
  <c r="K74" i="1"/>
  <c r="K70" i="1"/>
  <c r="K52" i="1"/>
  <c r="K51" i="1"/>
  <c r="K47" i="1"/>
  <c r="K46" i="1"/>
  <c r="K45" i="1"/>
  <c r="J48" i="1" s="1"/>
  <c r="K48" i="1" s="1"/>
  <c r="K42" i="1"/>
  <c r="K40" i="1"/>
  <c r="K39" i="1"/>
  <c r="K38" i="1"/>
  <c r="K37" i="1"/>
  <c r="K36" i="1"/>
  <c r="K33" i="1"/>
  <c r="K29" i="1"/>
  <c r="K28" i="1"/>
  <c r="K20" i="1"/>
  <c r="K18" i="1"/>
  <c r="K17" i="1"/>
  <c r="K56" i="1" l="1"/>
  <c r="J72" i="1" s="1"/>
  <c r="K72" i="1" s="1"/>
  <c r="K86" i="1" s="1"/>
  <c r="K22" i="2"/>
  <c r="O32" i="2"/>
  <c r="M17" i="2"/>
  <c r="K19" i="2"/>
  <c r="K21" i="2"/>
  <c r="L32" i="2"/>
  <c r="I58" i="1"/>
  <c r="K58" i="1" s="1"/>
  <c r="K61" i="1" s="1"/>
  <c r="F32" i="2"/>
  <c r="E32" i="2" s="1"/>
  <c r="F17" i="2"/>
  <c r="G17" i="2" s="1"/>
  <c r="C20" i="2"/>
  <c r="E84" i="1"/>
  <c r="E83" i="1"/>
  <c r="E80" i="1"/>
  <c r="E79" i="1"/>
  <c r="E76" i="1"/>
  <c r="E74" i="1"/>
  <c r="E70" i="1"/>
  <c r="E52" i="1"/>
  <c r="E51" i="1"/>
  <c r="E47" i="1"/>
  <c r="E46" i="1"/>
  <c r="E45" i="1"/>
  <c r="E42" i="1"/>
  <c r="E40" i="1"/>
  <c r="E39" i="1"/>
  <c r="E38" i="1"/>
  <c r="E37" i="1"/>
  <c r="E36" i="1"/>
  <c r="E33" i="1"/>
  <c r="E29" i="1"/>
  <c r="E28" i="1"/>
  <c r="E18" i="1"/>
  <c r="E17" i="1"/>
  <c r="K63" i="1" l="1"/>
  <c r="K88" i="1"/>
  <c r="K35" i="2" s="1"/>
  <c r="K90" i="1"/>
  <c r="E20" i="1"/>
  <c r="C22" i="2"/>
  <c r="C19" i="2"/>
  <c r="C18" i="2"/>
  <c r="H32" i="2"/>
  <c r="D32" i="2"/>
  <c r="D17" i="2"/>
  <c r="H17" i="2"/>
  <c r="E17" i="2"/>
  <c r="G32" i="2"/>
  <c r="C21" i="2"/>
  <c r="D48" i="1"/>
  <c r="E48" i="1" s="1"/>
  <c r="E56" i="1" s="1"/>
  <c r="K33" i="2" l="1"/>
  <c r="K34" i="2"/>
  <c r="K36" i="2"/>
  <c r="K37" i="2"/>
  <c r="K94" i="1"/>
  <c r="K92" i="1"/>
  <c r="F18" i="2"/>
  <c r="D72" i="1"/>
  <c r="E72" i="1" s="1"/>
  <c r="E86" i="1" s="1"/>
  <c r="C58" i="1"/>
  <c r="E58" i="1" s="1"/>
  <c r="E61" i="1" s="1"/>
  <c r="E63" i="1" l="1"/>
  <c r="E88" i="1"/>
  <c r="E90" i="1"/>
  <c r="C35" i="2" l="1"/>
  <c r="F20" i="2"/>
  <c r="G20" i="2"/>
  <c r="G18" i="2"/>
  <c r="D18" i="2"/>
  <c r="F21" i="2"/>
  <c r="H22" i="2"/>
  <c r="E22" i="2"/>
  <c r="E21" i="2"/>
  <c r="H18" i="2"/>
  <c r="E18" i="2"/>
  <c r="G22" i="2"/>
  <c r="G21" i="2"/>
  <c r="D21" i="2"/>
  <c r="F22" i="2"/>
  <c r="H19" i="2"/>
  <c r="E20" i="2"/>
  <c r="F19" i="2"/>
  <c r="D22" i="2"/>
  <c r="D19" i="2"/>
  <c r="D20" i="2"/>
  <c r="G19" i="2"/>
  <c r="H20" i="2"/>
  <c r="H21" i="2"/>
  <c r="E19" i="2"/>
  <c r="E94" i="1"/>
  <c r="E92" i="1"/>
  <c r="F35" i="2" l="1"/>
  <c r="D35" i="2"/>
  <c r="E35" i="2"/>
  <c r="H35" i="2"/>
  <c r="G35" i="2"/>
  <c r="C34" i="2"/>
  <c r="C33" i="2"/>
  <c r="C36" i="2"/>
  <c r="C37" i="2"/>
  <c r="E36" i="2" l="1"/>
  <c r="G36" i="2"/>
  <c r="H36" i="2"/>
  <c r="D36" i="2"/>
  <c r="F36" i="2"/>
  <c r="H33" i="2"/>
  <c r="D33" i="2"/>
  <c r="F33" i="2"/>
  <c r="G33" i="2"/>
  <c r="E33" i="2"/>
  <c r="G34" i="2"/>
  <c r="F34" i="2"/>
  <c r="E34" i="2"/>
  <c r="H34" i="2"/>
  <c r="D34" i="2"/>
  <c r="H37" i="2"/>
  <c r="D37" i="2"/>
  <c r="G37" i="2"/>
  <c r="F37" i="2"/>
  <c r="E37" i="2"/>
</calcChain>
</file>

<file path=xl/sharedStrings.xml><?xml version="1.0" encoding="utf-8"?>
<sst xmlns="http://schemas.openxmlformats.org/spreadsheetml/2006/main" count="275" uniqueCount="111">
  <si>
    <t>Unit</t>
  </si>
  <si>
    <t>Quantity</t>
  </si>
  <si>
    <t>Price</t>
  </si>
  <si>
    <t>Amount</t>
  </si>
  <si>
    <t>($)</t>
  </si>
  <si>
    <t>($/acre)</t>
  </si>
  <si>
    <t>Products</t>
  </si>
  <si>
    <t>Soybeans</t>
  </si>
  <si>
    <t>bu/acre</t>
  </si>
  <si>
    <t>Total</t>
  </si>
  <si>
    <t>Operating Costs</t>
  </si>
  <si>
    <t>Input Expenses</t>
  </si>
  <si>
    <t>Phosphorus 18-46-0</t>
  </si>
  <si>
    <t>lbs of product</t>
  </si>
  <si>
    <t>Potassium 0-0-60</t>
  </si>
  <si>
    <t>Seed Plants</t>
  </si>
  <si>
    <t>Soybean Seed - Roundup Ready</t>
  </si>
  <si>
    <t>lb</t>
  </si>
  <si>
    <t xml:space="preserve"> </t>
  </si>
  <si>
    <t>Miscellaneous</t>
  </si>
  <si>
    <t>Custom fertilizer spreading</t>
  </si>
  <si>
    <t>acre</t>
  </si>
  <si>
    <t>Inoculant</t>
  </si>
  <si>
    <t>container</t>
  </si>
  <si>
    <t>Pest Scouting</t>
  </si>
  <si>
    <t>Hauling</t>
  </si>
  <si>
    <t>Weed Control</t>
  </si>
  <si>
    <t>Energy Expenses</t>
  </si>
  <si>
    <t xml:space="preserve">   Diesel Fuel</t>
  </si>
  <si>
    <t>gal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</si>
  <si>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</si>
  <si>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</si>
  <si>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</si>
  <si>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</si>
  <si>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</si>
  <si>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</si>
  <si>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</si>
  <si>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>Sub-Total</t>
  </si>
  <si>
    <t>Interest on Operating Capital - 6 months</t>
  </si>
  <si>
    <t>Total Operating Costs per Acre</t>
  </si>
  <si>
    <t>Total Operating Costs per Bushel</t>
  </si>
  <si>
    <t>Fixed Expenses</t>
  </si>
  <si>
    <t xml:space="preserve">Management charge </t>
  </si>
  <si>
    <t>% of Income</t>
  </si>
  <si>
    <t>Overhead - 5% of operating expenses</t>
  </si>
  <si>
    <t>% of oper. expenses</t>
  </si>
  <si>
    <t>Land ownership costs</t>
  </si>
  <si>
    <t>Labor Expenses</t>
  </si>
  <si>
    <t>hour</t>
  </si>
  <si>
    <t>Interest and Insurance Expenses</t>
  </si>
  <si>
    <t>Depreciation Expenses</t>
  </si>
  <si>
    <t>Total Fixed Expenses per Acre</t>
  </si>
  <si>
    <t>Total Costs per Acre</t>
  </si>
  <si>
    <t>Return to Land and Operator per Acre</t>
  </si>
  <si>
    <t>Return to Operator per Acre</t>
  </si>
  <si>
    <t>Total Cost per Bushel</t>
  </si>
  <si>
    <t>$ per bushel</t>
  </si>
  <si>
    <r>
      <t>1</t>
    </r>
    <r>
      <rPr>
        <sz val="10"/>
        <rFont val="Arial"/>
        <family val="2"/>
      </rPr>
      <t xml:space="preserve"> Effective Oct. 1, 2013, the Farm Service Agency does not have legislative authority to approve or process applications for the DCP and ACRE programs.</t>
    </r>
  </si>
  <si>
    <r>
      <t xml:space="preserve">2 </t>
    </r>
    <r>
      <rPr>
        <sz val="10"/>
        <rFont val="Arial"/>
        <family val="2"/>
      </rPr>
      <t xml:space="preserve">Fertilizer rates were based on University of Wisconsin-Extension recommendations.  </t>
    </r>
  </si>
  <si>
    <r>
      <t xml:space="preserve">3 </t>
    </r>
    <r>
      <rPr>
        <sz val="10"/>
        <rFont val="Arial"/>
        <family val="2"/>
      </rPr>
      <t xml:space="preserve">The rate per acre for revenue protection (RP) for 2014 has not been determined as yet.  The 2013 rate is used here. </t>
    </r>
  </si>
  <si>
    <r>
      <t>4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 for many of the field</t>
    </r>
  </si>
  <si>
    <t xml:space="preserve">  operations needed to till, plant, and harvest the soybean crop.   In place of these values, one can use the cumulative value per acre from the </t>
  </si>
  <si>
    <t xml:space="preserve">  Wisconsin's 2010 Custom Rate Guide.  </t>
  </si>
  <si>
    <t>This budget was developed with the Cost Accounting and Planning (CAP) software , version 2011.9.</t>
  </si>
  <si>
    <t>University of Wisconsin Center for Dairy Profitability</t>
  </si>
  <si>
    <t>Conventional Tillage Farm</t>
  </si>
  <si>
    <t>Risk Analyses</t>
  </si>
  <si>
    <t xml:space="preserve">   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</si>
  <si>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</si>
  <si>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</si>
  <si>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</si>
  <si>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</si>
  <si>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</si>
  <si>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>Total Costs</t>
  </si>
  <si>
    <t>Developed by Ken Barnett, January 2014</t>
  </si>
  <si>
    <t>No-Till Farm</t>
  </si>
  <si>
    <t xml:space="preserve">Annual machinery expenses </t>
  </si>
  <si>
    <t>Conventional Tillage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</si>
  <si>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</si>
  <si>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</si>
  <si>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</si>
  <si>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</si>
  <si>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</si>
  <si>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</si>
  <si>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</si>
  <si>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</si>
  <si>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</si>
  <si>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</si>
  <si>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</si>
  <si>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 xml:space="preserve">Tractor 160 HP MFWD </t>
  </si>
  <si>
    <t>Tractor 060 HP</t>
  </si>
  <si>
    <t xml:space="preserve">Sprayer 60 ft </t>
  </si>
  <si>
    <t>Combine, 305 HP</t>
  </si>
  <si>
    <t>Tandem truck</t>
  </si>
  <si>
    <t>Spray nurse tank 1300 gal</t>
  </si>
  <si>
    <t xml:space="preserve">Tractor 225 HP MFWD </t>
  </si>
  <si>
    <t>Grain cart 650 bu</t>
  </si>
  <si>
    <t>Engine Lubrication</t>
  </si>
  <si>
    <t>Totals</t>
  </si>
  <si>
    <t>No-Tillage</t>
  </si>
  <si>
    <t>Tractor 225 HP MFWD</t>
  </si>
  <si>
    <r>
      <t>Government payments</t>
    </r>
    <r>
      <rPr>
        <vertAlign val="superscript"/>
        <sz val="11"/>
        <rFont val="Arial"/>
        <family val="2"/>
      </rPr>
      <t>1</t>
    </r>
  </si>
  <si>
    <r>
      <t>Fertility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(0+40+70)</t>
    </r>
  </si>
  <si>
    <r>
      <t>RP - Soybean 70%</t>
    </r>
    <r>
      <rPr>
        <vertAlign val="superscript"/>
        <sz val="11"/>
        <rFont val="Arial"/>
        <family val="2"/>
      </rPr>
      <t>3</t>
    </r>
  </si>
  <si>
    <t>Drill, No-till 15 ft</t>
  </si>
  <si>
    <t>Head, soybean 25 ft</t>
  </si>
  <si>
    <t>Field cultivator 27 ft</t>
  </si>
  <si>
    <t xml:space="preserve">Tractor 200 HP MFWD </t>
  </si>
  <si>
    <t>Chisel plow 21 ft</t>
  </si>
  <si>
    <t xml:space="preserve">Tractor 130 HP MFWD </t>
  </si>
  <si>
    <t>Soybeans after Corn Budget for Pierce County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</si>
</sst>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/>
    <xf numFmtId="0" fontId="3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0" xfId="1" applyFont="1" applyAlignment="1" applyProtection="1"/>
    <xf numFmtId="0" fontId="10" fillId="0" borderId="0" xfId="0" applyFont="1" applyFill="1"/>
    <xf numFmtId="0" fontId="11" fillId="0" borderId="0" xfId="0" applyFon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3" borderId="0" xfId="0" applyFont="1" applyFill="1"/>
    <xf numFmtId="165" fontId="0" fillId="0" borderId="0" xfId="0" applyNumberFormat="1" applyAlignment="1">
      <alignment horizontal="center"/>
    </xf>
    <xf numFmtId="0" fontId="0" fillId="0" borderId="0" xfId="0" applyFill="1"/>
    <xf numFmtId="0" fontId="6" fillId="0" borderId="0" xfId="0" applyFont="1" applyFill="1"/>
    <xf numFmtId="165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/>
    <xf numFmtId="165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8" fillId="0" borderId="0" xfId="1" applyFont="1" applyAlignment="1" applyProtection="1"/>
    <xf numFmtId="0" fontId="15" fillId="0" borderId="0" xfId="0" applyFont="1"/>
    <xf numFmtId="9" fontId="16" fillId="0" borderId="0" xfId="0" applyNumberFormat="1" applyFont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9" fontId="15" fillId="0" borderId="0" xfId="0" applyNumberFormat="1" applyFont="1" applyAlignment="1">
      <alignment horizontal="right"/>
    </xf>
    <xf numFmtId="2" fontId="15" fillId="0" borderId="5" xfId="0" applyNumberFormat="1" applyFont="1" applyBorder="1"/>
    <xf numFmtId="8" fontId="15" fillId="0" borderId="6" xfId="0" applyNumberFormat="1" applyFont="1" applyBorder="1" applyAlignment="1">
      <alignment horizontal="center"/>
    </xf>
    <xf numFmtId="8" fontId="15" fillId="0" borderId="7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2" fontId="15" fillId="0" borderId="8" xfId="0" applyNumberFormat="1" applyFont="1" applyBorder="1"/>
    <xf numFmtId="8" fontId="15" fillId="0" borderId="9" xfId="0" applyNumberFormat="1" applyFont="1" applyBorder="1" applyAlignment="1">
      <alignment horizontal="center"/>
    </xf>
    <xf numFmtId="2" fontId="15" fillId="0" borderId="10" xfId="0" applyNumberFormat="1" applyFont="1" applyBorder="1"/>
    <xf numFmtId="8" fontId="15" fillId="0" borderId="11" xfId="0" applyNumberFormat="1" applyFont="1" applyBorder="1" applyAlignment="1">
      <alignment horizontal="center"/>
    </xf>
    <xf numFmtId="8" fontId="15" fillId="0" borderId="12" xfId="0" applyNumberFormat="1" applyFont="1" applyBorder="1" applyAlignment="1">
      <alignment horizontal="center"/>
    </xf>
    <xf numFmtId="8" fontId="15" fillId="0" borderId="13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165" fontId="15" fillId="0" borderId="5" xfId="0" applyNumberFormat="1" applyFont="1" applyBorder="1"/>
    <xf numFmtId="2" fontId="15" fillId="0" borderId="1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165" fontId="15" fillId="0" borderId="8" xfId="0" applyNumberFormat="1" applyFont="1" applyBorder="1"/>
    <xf numFmtId="2" fontId="15" fillId="0" borderId="18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165" fontId="15" fillId="0" borderId="10" xfId="0" applyNumberFormat="1" applyFont="1" applyBorder="1"/>
    <xf numFmtId="2" fontId="15" fillId="0" borderId="11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17" fillId="0" borderId="0" xfId="0" applyFont="1"/>
    <xf numFmtId="0" fontId="0" fillId="0" borderId="0" xfId="0" applyFont="1" applyAlignment="1">
      <alignment horizontal="center"/>
    </xf>
    <xf numFmtId="0" fontId="19" fillId="0" borderId="0" xfId="0" applyFont="1" applyAlignment="1" applyProtection="1">
      <alignment horizontal="left"/>
    </xf>
    <xf numFmtId="2" fontId="19" fillId="0" borderId="0" xfId="0" applyNumberFormat="1" applyFont="1" applyAlignment="1" applyProtection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3" fillId="0" borderId="0" xfId="0" applyFont="1" applyAlignment="1" applyProtection="1">
      <alignment horizontal="right"/>
    </xf>
    <xf numFmtId="2" fontId="13" fillId="0" borderId="0" xfId="0" applyNumberFormat="1" applyFont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2" fontId="20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2" fillId="0" borderId="22" xfId="0" applyFont="1" applyBorder="1"/>
    <xf numFmtId="0" fontId="14" fillId="0" borderId="22" xfId="0" applyFont="1" applyBorder="1"/>
    <xf numFmtId="0" fontId="13" fillId="0" borderId="22" xfId="0" applyFont="1" applyBorder="1"/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2" xfId="0" applyFont="1" applyBorder="1"/>
    <xf numFmtId="0" fontId="15" fillId="0" borderId="0" xfId="0" applyFont="1" applyAlignment="1" applyProtection="1">
      <alignment horizontal="right"/>
    </xf>
    <xf numFmtId="0" fontId="15" fillId="0" borderId="0" xfId="0" applyFont="1" applyAlignment="1">
      <alignment horizontal="left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center"/>
    </xf>
    <xf numFmtId="2" fontId="15" fillId="0" borderId="0" xfId="0" applyNumberFormat="1" applyFont="1" applyAlignment="1" applyProtection="1">
      <alignment horizontal="center"/>
    </xf>
    <xf numFmtId="10" fontId="15" fillId="0" borderId="0" xfId="0" applyNumberFormat="1" applyFont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110</xdr:row>
      <xdr:rowOff>69850</xdr:rowOff>
    </xdr:from>
    <xdr:to>
      <xdr:col>7</xdr:col>
      <xdr:colOff>298450</xdr:colOff>
      <xdr:row>120</xdr:row>
      <xdr:rowOff>114300</xdr:rowOff>
    </xdr:to>
    <xdr:pic>
      <xdr:nvPicPr>
        <xdr:cNvPr id="2" name="Picture 2" descr="CDP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034250"/>
          <a:ext cx="3505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76201</xdr:rowOff>
    </xdr:from>
    <xdr:to>
      <xdr:col>0</xdr:col>
      <xdr:colOff>1933578</xdr:colOff>
      <xdr:row>3</xdr:row>
      <xdr:rowOff>119179</xdr:rowOff>
    </xdr:to>
    <xdr:pic>
      <xdr:nvPicPr>
        <xdr:cNvPr id="4" name="Picture 4" descr="C:\Users\Owner\Pictures\New Logos\UWEX-Logo-2C-small (1)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1"/>
          <a:ext cx="1828803" cy="61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1106184</xdr:colOff>
      <xdr:row>1</xdr:row>
      <xdr:rowOff>102039</xdr:rowOff>
    </xdr:from>
    <xdr:ext cx="2170416" cy="603648"/>
    <xdr:pic>
      <xdr:nvPicPr>
        <xdr:cNvPr id="5" name="Picture 3" descr="Team Grains 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3184" y="292539"/>
          <a:ext cx="2170416" cy="603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2" name="Picture 1" descr="xlogobk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247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661707</xdr:colOff>
      <xdr:row>41</xdr:row>
      <xdr:rowOff>149599</xdr:rowOff>
    </xdr:from>
    <xdr:to>
      <xdr:col>10</xdr:col>
      <xdr:colOff>455255</xdr:colOff>
      <xdr:row>49</xdr:row>
      <xdr:rowOff>152647</xdr:rowOff>
    </xdr:to>
    <xdr:pic>
      <xdr:nvPicPr>
        <xdr:cNvPr id="3" name="Picture 2" descr="CDP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032" y="8207749"/>
          <a:ext cx="1965248" cy="152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43</xdr:row>
      <xdr:rowOff>1</xdr:rowOff>
    </xdr:from>
    <xdr:to>
      <xdr:col>5</xdr:col>
      <xdr:colOff>49531</xdr:colOff>
      <xdr:row>50</xdr:row>
      <xdr:rowOff>33529</xdr:rowOff>
    </xdr:to>
    <xdr:pic>
      <xdr:nvPicPr>
        <xdr:cNvPr id="2" name="Picture 1" descr="CDP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6" y="6858001"/>
          <a:ext cx="2154555" cy="1367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1</xdr:col>
      <xdr:colOff>514350</xdr:colOff>
      <xdr:row>2</xdr:row>
      <xdr:rowOff>152400</xdr:rowOff>
    </xdr:to>
    <xdr:pic>
      <xdr:nvPicPr>
        <xdr:cNvPr id="4" name="Picture 3" descr="xlogobk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247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ass.usda.gov/Statistics_by_State/Wisconsin/Publications/custom_rates_201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11"/>
  <sheetViews>
    <sheetView topLeftCell="A118" zoomScale="75" zoomScaleNormal="75" workbookViewId="0">
      <selection activeCell="K1" sqref="A1:K121"/>
    </sheetView>
  </sheetViews>
  <sheetFormatPr defaultRowHeight="15" x14ac:dyDescent="0.25"/>
  <cols>
    <col min="1" max="1" width="40" customWidth="1"/>
    <col min="2" max="2" width="19.5703125" style="2" customWidth="1"/>
    <col min="3" max="3" width="10.140625" style="2" customWidth="1"/>
    <col min="4" max="5" width="9.140625" style="2"/>
    <col min="6" max="6" width="3.140625" customWidth="1"/>
    <col min="7" max="7" width="40" customWidth="1"/>
    <col min="8" max="8" width="19.5703125" style="2" customWidth="1"/>
    <col min="9" max="9" width="10.140625" style="2" customWidth="1"/>
    <col min="10" max="11" width="9.140625" style="2"/>
    <col min="251" max="251" width="40" customWidth="1"/>
    <col min="252" max="252" width="19.5703125" customWidth="1"/>
    <col min="253" max="253" width="10.140625" customWidth="1"/>
    <col min="256" max="256" width="3.140625" customWidth="1"/>
    <col min="257" max="257" width="44.5703125" customWidth="1"/>
    <col min="258" max="258" width="19.5703125" customWidth="1"/>
    <col min="259" max="259" width="10.140625" customWidth="1"/>
    <col min="507" max="507" width="40" customWidth="1"/>
    <col min="508" max="508" width="19.5703125" customWidth="1"/>
    <col min="509" max="509" width="10.140625" customWidth="1"/>
    <col min="512" max="512" width="3.140625" customWidth="1"/>
    <col min="513" max="513" width="44.5703125" customWidth="1"/>
    <col min="514" max="514" width="19.5703125" customWidth="1"/>
    <col min="515" max="515" width="10.140625" customWidth="1"/>
    <col min="763" max="763" width="40" customWidth="1"/>
    <col min="764" max="764" width="19.5703125" customWidth="1"/>
    <col min="765" max="765" width="10.140625" customWidth="1"/>
    <col min="768" max="768" width="3.140625" customWidth="1"/>
    <col min="769" max="769" width="44.5703125" customWidth="1"/>
    <col min="770" max="770" width="19.5703125" customWidth="1"/>
    <col min="771" max="771" width="10.140625" customWidth="1"/>
    <col min="1019" max="1019" width="40" customWidth="1"/>
    <col min="1020" max="1020" width="19.5703125" customWidth="1"/>
    <col min="1021" max="1021" width="10.140625" customWidth="1"/>
    <col min="1024" max="1024" width="3.140625" customWidth="1"/>
    <col min="1025" max="1025" width="44.5703125" customWidth="1"/>
    <col min="1026" max="1026" width="19.5703125" customWidth="1"/>
    <col min="1027" max="1027" width="10.140625" customWidth="1"/>
    <col min="1275" max="1275" width="40" customWidth="1"/>
    <col min="1276" max="1276" width="19.5703125" customWidth="1"/>
    <col min="1277" max="1277" width="10.140625" customWidth="1"/>
    <col min="1280" max="1280" width="3.140625" customWidth="1"/>
    <col min="1281" max="1281" width="44.5703125" customWidth="1"/>
    <col min="1282" max="1282" width="19.5703125" customWidth="1"/>
    <col min="1283" max="1283" width="10.140625" customWidth="1"/>
    <col min="1531" max="1531" width="40" customWidth="1"/>
    <col min="1532" max="1532" width="19.5703125" customWidth="1"/>
    <col min="1533" max="1533" width="10.140625" customWidth="1"/>
    <col min="1536" max="1536" width="3.140625" customWidth="1"/>
    <col min="1537" max="1537" width="44.5703125" customWidth="1"/>
    <col min="1538" max="1538" width="19.5703125" customWidth="1"/>
    <col min="1539" max="1539" width="10.140625" customWidth="1"/>
    <col min="1787" max="1787" width="40" customWidth="1"/>
    <col min="1788" max="1788" width="19.5703125" customWidth="1"/>
    <col min="1789" max="1789" width="10.140625" customWidth="1"/>
    <col min="1792" max="1792" width="3.140625" customWidth="1"/>
    <col min="1793" max="1793" width="44.5703125" customWidth="1"/>
    <col min="1794" max="1794" width="19.5703125" customWidth="1"/>
    <col min="1795" max="1795" width="10.140625" customWidth="1"/>
    <col min="2043" max="2043" width="40" customWidth="1"/>
    <col min="2044" max="2044" width="19.5703125" customWidth="1"/>
    <col min="2045" max="2045" width="10.140625" customWidth="1"/>
    <col min="2048" max="2048" width="3.140625" customWidth="1"/>
    <col min="2049" max="2049" width="44.5703125" customWidth="1"/>
    <col min="2050" max="2050" width="19.5703125" customWidth="1"/>
    <col min="2051" max="2051" width="10.140625" customWidth="1"/>
    <col min="2299" max="2299" width="40" customWidth="1"/>
    <col min="2300" max="2300" width="19.5703125" customWidth="1"/>
    <col min="2301" max="2301" width="10.140625" customWidth="1"/>
    <col min="2304" max="2304" width="3.140625" customWidth="1"/>
    <col min="2305" max="2305" width="44.5703125" customWidth="1"/>
    <col min="2306" max="2306" width="19.5703125" customWidth="1"/>
    <col min="2307" max="2307" width="10.140625" customWidth="1"/>
    <col min="2555" max="2555" width="40" customWidth="1"/>
    <col min="2556" max="2556" width="19.5703125" customWidth="1"/>
    <col min="2557" max="2557" width="10.140625" customWidth="1"/>
    <col min="2560" max="2560" width="3.140625" customWidth="1"/>
    <col min="2561" max="2561" width="44.5703125" customWidth="1"/>
    <col min="2562" max="2562" width="19.5703125" customWidth="1"/>
    <col min="2563" max="2563" width="10.140625" customWidth="1"/>
    <col min="2811" max="2811" width="40" customWidth="1"/>
    <col min="2812" max="2812" width="19.5703125" customWidth="1"/>
    <col min="2813" max="2813" width="10.140625" customWidth="1"/>
    <col min="2816" max="2816" width="3.140625" customWidth="1"/>
    <col min="2817" max="2817" width="44.5703125" customWidth="1"/>
    <col min="2818" max="2818" width="19.5703125" customWidth="1"/>
    <col min="2819" max="2819" width="10.140625" customWidth="1"/>
    <col min="3067" max="3067" width="40" customWidth="1"/>
    <col min="3068" max="3068" width="19.5703125" customWidth="1"/>
    <col min="3069" max="3069" width="10.140625" customWidth="1"/>
    <col min="3072" max="3072" width="3.140625" customWidth="1"/>
    <col min="3073" max="3073" width="44.5703125" customWidth="1"/>
    <col min="3074" max="3074" width="19.5703125" customWidth="1"/>
    <col min="3075" max="3075" width="10.140625" customWidth="1"/>
    <col min="3323" max="3323" width="40" customWidth="1"/>
    <col min="3324" max="3324" width="19.5703125" customWidth="1"/>
    <col min="3325" max="3325" width="10.140625" customWidth="1"/>
    <col min="3328" max="3328" width="3.140625" customWidth="1"/>
    <col min="3329" max="3329" width="44.5703125" customWidth="1"/>
    <col min="3330" max="3330" width="19.5703125" customWidth="1"/>
    <col min="3331" max="3331" width="10.140625" customWidth="1"/>
    <col min="3579" max="3579" width="40" customWidth="1"/>
    <col min="3580" max="3580" width="19.5703125" customWidth="1"/>
    <col min="3581" max="3581" width="10.140625" customWidth="1"/>
    <col min="3584" max="3584" width="3.140625" customWidth="1"/>
    <col min="3585" max="3585" width="44.5703125" customWidth="1"/>
    <col min="3586" max="3586" width="19.5703125" customWidth="1"/>
    <col min="3587" max="3587" width="10.140625" customWidth="1"/>
    <col min="3835" max="3835" width="40" customWidth="1"/>
    <col min="3836" max="3836" width="19.5703125" customWidth="1"/>
    <col min="3837" max="3837" width="10.140625" customWidth="1"/>
    <col min="3840" max="3840" width="3.140625" customWidth="1"/>
    <col min="3841" max="3841" width="44.5703125" customWidth="1"/>
    <col min="3842" max="3842" width="19.5703125" customWidth="1"/>
    <col min="3843" max="3843" width="10.140625" customWidth="1"/>
    <col min="4091" max="4091" width="40" customWidth="1"/>
    <col min="4092" max="4092" width="19.5703125" customWidth="1"/>
    <col min="4093" max="4093" width="10.140625" customWidth="1"/>
    <col min="4096" max="4096" width="3.140625" customWidth="1"/>
    <col min="4097" max="4097" width="44.5703125" customWidth="1"/>
    <col min="4098" max="4098" width="19.5703125" customWidth="1"/>
    <col min="4099" max="4099" width="10.140625" customWidth="1"/>
    <col min="4347" max="4347" width="40" customWidth="1"/>
    <col min="4348" max="4348" width="19.5703125" customWidth="1"/>
    <col min="4349" max="4349" width="10.140625" customWidth="1"/>
    <col min="4352" max="4352" width="3.140625" customWidth="1"/>
    <col min="4353" max="4353" width="44.5703125" customWidth="1"/>
    <col min="4354" max="4354" width="19.5703125" customWidth="1"/>
    <col min="4355" max="4355" width="10.140625" customWidth="1"/>
    <col min="4603" max="4603" width="40" customWidth="1"/>
    <col min="4604" max="4604" width="19.5703125" customWidth="1"/>
    <col min="4605" max="4605" width="10.140625" customWidth="1"/>
    <col min="4608" max="4608" width="3.140625" customWidth="1"/>
    <col min="4609" max="4609" width="44.5703125" customWidth="1"/>
    <col min="4610" max="4610" width="19.5703125" customWidth="1"/>
    <col min="4611" max="4611" width="10.140625" customWidth="1"/>
    <col min="4859" max="4859" width="40" customWidth="1"/>
    <col min="4860" max="4860" width="19.5703125" customWidth="1"/>
    <col min="4861" max="4861" width="10.140625" customWidth="1"/>
    <col min="4864" max="4864" width="3.140625" customWidth="1"/>
    <col min="4865" max="4865" width="44.5703125" customWidth="1"/>
    <col min="4866" max="4866" width="19.5703125" customWidth="1"/>
    <col min="4867" max="4867" width="10.140625" customWidth="1"/>
    <col min="5115" max="5115" width="40" customWidth="1"/>
    <col min="5116" max="5116" width="19.5703125" customWidth="1"/>
    <col min="5117" max="5117" width="10.140625" customWidth="1"/>
    <col min="5120" max="5120" width="3.140625" customWidth="1"/>
    <col min="5121" max="5121" width="44.5703125" customWidth="1"/>
    <col min="5122" max="5122" width="19.5703125" customWidth="1"/>
    <col min="5123" max="5123" width="10.140625" customWidth="1"/>
    <col min="5371" max="5371" width="40" customWidth="1"/>
    <col min="5372" max="5372" width="19.5703125" customWidth="1"/>
    <col min="5373" max="5373" width="10.140625" customWidth="1"/>
    <col min="5376" max="5376" width="3.140625" customWidth="1"/>
    <col min="5377" max="5377" width="44.5703125" customWidth="1"/>
    <col min="5378" max="5378" width="19.5703125" customWidth="1"/>
    <col min="5379" max="5379" width="10.140625" customWidth="1"/>
    <col min="5627" max="5627" width="40" customWidth="1"/>
    <col min="5628" max="5628" width="19.5703125" customWidth="1"/>
    <col min="5629" max="5629" width="10.140625" customWidth="1"/>
    <col min="5632" max="5632" width="3.140625" customWidth="1"/>
    <col min="5633" max="5633" width="44.5703125" customWidth="1"/>
    <col min="5634" max="5634" width="19.5703125" customWidth="1"/>
    <col min="5635" max="5635" width="10.140625" customWidth="1"/>
    <col min="5883" max="5883" width="40" customWidth="1"/>
    <col min="5884" max="5884" width="19.5703125" customWidth="1"/>
    <col min="5885" max="5885" width="10.140625" customWidth="1"/>
    <col min="5888" max="5888" width="3.140625" customWidth="1"/>
    <col min="5889" max="5889" width="44.5703125" customWidth="1"/>
    <col min="5890" max="5890" width="19.5703125" customWidth="1"/>
    <col min="5891" max="5891" width="10.140625" customWidth="1"/>
    <col min="6139" max="6139" width="40" customWidth="1"/>
    <col min="6140" max="6140" width="19.5703125" customWidth="1"/>
    <col min="6141" max="6141" width="10.140625" customWidth="1"/>
    <col min="6144" max="6144" width="3.140625" customWidth="1"/>
    <col min="6145" max="6145" width="44.5703125" customWidth="1"/>
    <col min="6146" max="6146" width="19.5703125" customWidth="1"/>
    <col min="6147" max="6147" width="10.140625" customWidth="1"/>
    <col min="6395" max="6395" width="40" customWidth="1"/>
    <col min="6396" max="6396" width="19.5703125" customWidth="1"/>
    <col min="6397" max="6397" width="10.140625" customWidth="1"/>
    <col min="6400" max="6400" width="3.140625" customWidth="1"/>
    <col min="6401" max="6401" width="44.5703125" customWidth="1"/>
    <col min="6402" max="6402" width="19.5703125" customWidth="1"/>
    <col min="6403" max="6403" width="10.140625" customWidth="1"/>
    <col min="6651" max="6651" width="40" customWidth="1"/>
    <col min="6652" max="6652" width="19.5703125" customWidth="1"/>
    <col min="6653" max="6653" width="10.140625" customWidth="1"/>
    <col min="6656" max="6656" width="3.140625" customWidth="1"/>
    <col min="6657" max="6657" width="44.5703125" customWidth="1"/>
    <col min="6658" max="6658" width="19.5703125" customWidth="1"/>
    <col min="6659" max="6659" width="10.140625" customWidth="1"/>
    <col min="6907" max="6907" width="40" customWidth="1"/>
    <col min="6908" max="6908" width="19.5703125" customWidth="1"/>
    <col min="6909" max="6909" width="10.140625" customWidth="1"/>
    <col min="6912" max="6912" width="3.140625" customWidth="1"/>
    <col min="6913" max="6913" width="44.5703125" customWidth="1"/>
    <col min="6914" max="6914" width="19.5703125" customWidth="1"/>
    <col min="6915" max="6915" width="10.140625" customWidth="1"/>
    <col min="7163" max="7163" width="40" customWidth="1"/>
    <col min="7164" max="7164" width="19.5703125" customWidth="1"/>
    <col min="7165" max="7165" width="10.140625" customWidth="1"/>
    <col min="7168" max="7168" width="3.140625" customWidth="1"/>
    <col min="7169" max="7169" width="44.5703125" customWidth="1"/>
    <col min="7170" max="7170" width="19.5703125" customWidth="1"/>
    <col min="7171" max="7171" width="10.140625" customWidth="1"/>
    <col min="7419" max="7419" width="40" customWidth="1"/>
    <col min="7420" max="7420" width="19.5703125" customWidth="1"/>
    <col min="7421" max="7421" width="10.140625" customWidth="1"/>
    <col min="7424" max="7424" width="3.140625" customWidth="1"/>
    <col min="7425" max="7425" width="44.5703125" customWidth="1"/>
    <col min="7426" max="7426" width="19.5703125" customWidth="1"/>
    <col min="7427" max="7427" width="10.140625" customWidth="1"/>
    <col min="7675" max="7675" width="40" customWidth="1"/>
    <col min="7676" max="7676" width="19.5703125" customWidth="1"/>
    <col min="7677" max="7677" width="10.140625" customWidth="1"/>
    <col min="7680" max="7680" width="3.140625" customWidth="1"/>
    <col min="7681" max="7681" width="44.5703125" customWidth="1"/>
    <col min="7682" max="7682" width="19.5703125" customWidth="1"/>
    <col min="7683" max="7683" width="10.140625" customWidth="1"/>
    <col min="7931" max="7931" width="40" customWidth="1"/>
    <col min="7932" max="7932" width="19.5703125" customWidth="1"/>
    <col min="7933" max="7933" width="10.140625" customWidth="1"/>
    <col min="7936" max="7936" width="3.140625" customWidth="1"/>
    <col min="7937" max="7937" width="44.5703125" customWidth="1"/>
    <col min="7938" max="7938" width="19.5703125" customWidth="1"/>
    <col min="7939" max="7939" width="10.140625" customWidth="1"/>
    <col min="8187" max="8187" width="40" customWidth="1"/>
    <col min="8188" max="8188" width="19.5703125" customWidth="1"/>
    <col min="8189" max="8189" width="10.140625" customWidth="1"/>
    <col min="8192" max="8192" width="3.140625" customWidth="1"/>
    <col min="8193" max="8193" width="44.5703125" customWidth="1"/>
    <col min="8194" max="8194" width="19.5703125" customWidth="1"/>
    <col min="8195" max="8195" width="10.140625" customWidth="1"/>
    <col min="8443" max="8443" width="40" customWidth="1"/>
    <col min="8444" max="8444" width="19.5703125" customWidth="1"/>
    <col min="8445" max="8445" width="10.140625" customWidth="1"/>
    <col min="8448" max="8448" width="3.140625" customWidth="1"/>
    <col min="8449" max="8449" width="44.5703125" customWidth="1"/>
    <col min="8450" max="8450" width="19.5703125" customWidth="1"/>
    <col min="8451" max="8451" width="10.140625" customWidth="1"/>
    <col min="8699" max="8699" width="40" customWidth="1"/>
    <col min="8700" max="8700" width="19.5703125" customWidth="1"/>
    <col min="8701" max="8701" width="10.140625" customWidth="1"/>
    <col min="8704" max="8704" width="3.140625" customWidth="1"/>
    <col min="8705" max="8705" width="44.5703125" customWidth="1"/>
    <col min="8706" max="8706" width="19.5703125" customWidth="1"/>
    <col min="8707" max="8707" width="10.140625" customWidth="1"/>
    <col min="8955" max="8955" width="40" customWidth="1"/>
    <col min="8956" max="8956" width="19.5703125" customWidth="1"/>
    <col min="8957" max="8957" width="10.140625" customWidth="1"/>
    <col min="8960" max="8960" width="3.140625" customWidth="1"/>
    <col min="8961" max="8961" width="44.5703125" customWidth="1"/>
    <col min="8962" max="8962" width="19.5703125" customWidth="1"/>
    <col min="8963" max="8963" width="10.140625" customWidth="1"/>
    <col min="9211" max="9211" width="40" customWidth="1"/>
    <col min="9212" max="9212" width="19.5703125" customWidth="1"/>
    <col min="9213" max="9213" width="10.140625" customWidth="1"/>
    <col min="9216" max="9216" width="3.140625" customWidth="1"/>
    <col min="9217" max="9217" width="44.5703125" customWidth="1"/>
    <col min="9218" max="9218" width="19.5703125" customWidth="1"/>
    <col min="9219" max="9219" width="10.140625" customWidth="1"/>
    <col min="9467" max="9467" width="40" customWidth="1"/>
    <col min="9468" max="9468" width="19.5703125" customWidth="1"/>
    <col min="9469" max="9469" width="10.140625" customWidth="1"/>
    <col min="9472" max="9472" width="3.140625" customWidth="1"/>
    <col min="9473" max="9473" width="44.5703125" customWidth="1"/>
    <col min="9474" max="9474" width="19.5703125" customWidth="1"/>
    <col min="9475" max="9475" width="10.140625" customWidth="1"/>
    <col min="9723" max="9723" width="40" customWidth="1"/>
    <col min="9724" max="9724" width="19.5703125" customWidth="1"/>
    <col min="9725" max="9725" width="10.140625" customWidth="1"/>
    <col min="9728" max="9728" width="3.140625" customWidth="1"/>
    <col min="9729" max="9729" width="44.5703125" customWidth="1"/>
    <col min="9730" max="9730" width="19.5703125" customWidth="1"/>
    <col min="9731" max="9731" width="10.140625" customWidth="1"/>
    <col min="9979" max="9979" width="40" customWidth="1"/>
    <col min="9980" max="9980" width="19.5703125" customWidth="1"/>
    <col min="9981" max="9981" width="10.140625" customWidth="1"/>
    <col min="9984" max="9984" width="3.140625" customWidth="1"/>
    <col min="9985" max="9985" width="44.5703125" customWidth="1"/>
    <col min="9986" max="9986" width="19.5703125" customWidth="1"/>
    <col min="9987" max="9987" width="10.140625" customWidth="1"/>
    <col min="10235" max="10235" width="40" customWidth="1"/>
    <col min="10236" max="10236" width="19.5703125" customWidth="1"/>
    <col min="10237" max="10237" width="10.140625" customWidth="1"/>
    <col min="10240" max="10240" width="3.140625" customWidth="1"/>
    <col min="10241" max="10241" width="44.5703125" customWidth="1"/>
    <col min="10242" max="10242" width="19.5703125" customWidth="1"/>
    <col min="10243" max="10243" width="10.140625" customWidth="1"/>
    <col min="10491" max="10491" width="40" customWidth="1"/>
    <col min="10492" max="10492" width="19.5703125" customWidth="1"/>
    <col min="10493" max="10493" width="10.140625" customWidth="1"/>
    <col min="10496" max="10496" width="3.140625" customWidth="1"/>
    <col min="10497" max="10497" width="44.5703125" customWidth="1"/>
    <col min="10498" max="10498" width="19.5703125" customWidth="1"/>
    <col min="10499" max="10499" width="10.140625" customWidth="1"/>
    <col min="10747" max="10747" width="40" customWidth="1"/>
    <col min="10748" max="10748" width="19.5703125" customWidth="1"/>
    <col min="10749" max="10749" width="10.140625" customWidth="1"/>
    <col min="10752" max="10752" width="3.140625" customWidth="1"/>
    <col min="10753" max="10753" width="44.5703125" customWidth="1"/>
    <col min="10754" max="10754" width="19.5703125" customWidth="1"/>
    <col min="10755" max="10755" width="10.140625" customWidth="1"/>
    <col min="11003" max="11003" width="40" customWidth="1"/>
    <col min="11004" max="11004" width="19.5703125" customWidth="1"/>
    <col min="11005" max="11005" width="10.140625" customWidth="1"/>
    <col min="11008" max="11008" width="3.140625" customWidth="1"/>
    <col min="11009" max="11009" width="44.5703125" customWidth="1"/>
    <col min="11010" max="11010" width="19.5703125" customWidth="1"/>
    <col min="11011" max="11011" width="10.140625" customWidth="1"/>
    <col min="11259" max="11259" width="40" customWidth="1"/>
    <col min="11260" max="11260" width="19.5703125" customWidth="1"/>
    <col min="11261" max="11261" width="10.140625" customWidth="1"/>
    <col min="11264" max="11264" width="3.140625" customWidth="1"/>
    <col min="11265" max="11265" width="44.5703125" customWidth="1"/>
    <col min="11266" max="11266" width="19.5703125" customWidth="1"/>
    <col min="11267" max="11267" width="10.140625" customWidth="1"/>
    <col min="11515" max="11515" width="40" customWidth="1"/>
    <col min="11516" max="11516" width="19.5703125" customWidth="1"/>
    <col min="11517" max="11517" width="10.140625" customWidth="1"/>
    <col min="11520" max="11520" width="3.140625" customWidth="1"/>
    <col min="11521" max="11521" width="44.5703125" customWidth="1"/>
    <col min="11522" max="11522" width="19.5703125" customWidth="1"/>
    <col min="11523" max="11523" width="10.140625" customWidth="1"/>
    <col min="11771" max="11771" width="40" customWidth="1"/>
    <col min="11772" max="11772" width="19.5703125" customWidth="1"/>
    <col min="11773" max="11773" width="10.140625" customWidth="1"/>
    <col min="11776" max="11776" width="3.140625" customWidth="1"/>
    <col min="11777" max="11777" width="44.5703125" customWidth="1"/>
    <col min="11778" max="11778" width="19.5703125" customWidth="1"/>
    <col min="11779" max="11779" width="10.140625" customWidth="1"/>
    <col min="12027" max="12027" width="40" customWidth="1"/>
    <col min="12028" max="12028" width="19.5703125" customWidth="1"/>
    <col min="12029" max="12029" width="10.140625" customWidth="1"/>
    <col min="12032" max="12032" width="3.140625" customWidth="1"/>
    <col min="12033" max="12033" width="44.5703125" customWidth="1"/>
    <col min="12034" max="12034" width="19.5703125" customWidth="1"/>
    <col min="12035" max="12035" width="10.140625" customWidth="1"/>
    <col min="12283" max="12283" width="40" customWidth="1"/>
    <col min="12284" max="12284" width="19.5703125" customWidth="1"/>
    <col min="12285" max="12285" width="10.140625" customWidth="1"/>
    <col min="12288" max="12288" width="3.140625" customWidth="1"/>
    <col min="12289" max="12289" width="44.5703125" customWidth="1"/>
    <col min="12290" max="12290" width="19.5703125" customWidth="1"/>
    <col min="12291" max="12291" width="10.140625" customWidth="1"/>
    <col min="12539" max="12539" width="40" customWidth="1"/>
    <col min="12540" max="12540" width="19.5703125" customWidth="1"/>
    <col min="12541" max="12541" width="10.140625" customWidth="1"/>
    <col min="12544" max="12544" width="3.140625" customWidth="1"/>
    <col min="12545" max="12545" width="44.5703125" customWidth="1"/>
    <col min="12546" max="12546" width="19.5703125" customWidth="1"/>
    <col min="12547" max="12547" width="10.140625" customWidth="1"/>
    <col min="12795" max="12795" width="40" customWidth="1"/>
    <col min="12796" max="12796" width="19.5703125" customWidth="1"/>
    <col min="12797" max="12797" width="10.140625" customWidth="1"/>
    <col min="12800" max="12800" width="3.140625" customWidth="1"/>
    <col min="12801" max="12801" width="44.5703125" customWidth="1"/>
    <col min="12802" max="12802" width="19.5703125" customWidth="1"/>
    <col min="12803" max="12803" width="10.140625" customWidth="1"/>
    <col min="13051" max="13051" width="40" customWidth="1"/>
    <col min="13052" max="13052" width="19.5703125" customWidth="1"/>
    <col min="13053" max="13053" width="10.140625" customWidth="1"/>
    <col min="13056" max="13056" width="3.140625" customWidth="1"/>
    <col min="13057" max="13057" width="44.5703125" customWidth="1"/>
    <col min="13058" max="13058" width="19.5703125" customWidth="1"/>
    <col min="13059" max="13059" width="10.140625" customWidth="1"/>
    <col min="13307" max="13307" width="40" customWidth="1"/>
    <col min="13308" max="13308" width="19.5703125" customWidth="1"/>
    <col min="13309" max="13309" width="10.140625" customWidth="1"/>
    <col min="13312" max="13312" width="3.140625" customWidth="1"/>
    <col min="13313" max="13313" width="44.5703125" customWidth="1"/>
    <col min="13314" max="13314" width="19.5703125" customWidth="1"/>
    <col min="13315" max="13315" width="10.140625" customWidth="1"/>
    <col min="13563" max="13563" width="40" customWidth="1"/>
    <col min="13564" max="13564" width="19.5703125" customWidth="1"/>
    <col min="13565" max="13565" width="10.140625" customWidth="1"/>
    <col min="13568" max="13568" width="3.140625" customWidth="1"/>
    <col min="13569" max="13569" width="44.5703125" customWidth="1"/>
    <col min="13570" max="13570" width="19.5703125" customWidth="1"/>
    <col min="13571" max="13571" width="10.140625" customWidth="1"/>
    <col min="13819" max="13819" width="40" customWidth="1"/>
    <col min="13820" max="13820" width="19.5703125" customWidth="1"/>
    <col min="13821" max="13821" width="10.140625" customWidth="1"/>
    <col min="13824" max="13824" width="3.140625" customWidth="1"/>
    <col min="13825" max="13825" width="44.5703125" customWidth="1"/>
    <col min="13826" max="13826" width="19.5703125" customWidth="1"/>
    <col min="13827" max="13827" width="10.140625" customWidth="1"/>
    <col min="14075" max="14075" width="40" customWidth="1"/>
    <col min="14076" max="14076" width="19.5703125" customWidth="1"/>
    <col min="14077" max="14077" width="10.140625" customWidth="1"/>
    <col min="14080" max="14080" width="3.140625" customWidth="1"/>
    <col min="14081" max="14081" width="44.5703125" customWidth="1"/>
    <col min="14082" max="14082" width="19.5703125" customWidth="1"/>
    <col min="14083" max="14083" width="10.140625" customWidth="1"/>
    <col min="14331" max="14331" width="40" customWidth="1"/>
    <col min="14332" max="14332" width="19.5703125" customWidth="1"/>
    <col min="14333" max="14333" width="10.140625" customWidth="1"/>
    <col min="14336" max="14336" width="3.140625" customWidth="1"/>
    <col min="14337" max="14337" width="44.5703125" customWidth="1"/>
    <col min="14338" max="14338" width="19.5703125" customWidth="1"/>
    <col min="14339" max="14339" width="10.140625" customWidth="1"/>
    <col min="14587" max="14587" width="40" customWidth="1"/>
    <col min="14588" max="14588" width="19.5703125" customWidth="1"/>
    <col min="14589" max="14589" width="10.140625" customWidth="1"/>
    <col min="14592" max="14592" width="3.140625" customWidth="1"/>
    <col min="14593" max="14593" width="44.5703125" customWidth="1"/>
    <col min="14594" max="14594" width="19.5703125" customWidth="1"/>
    <col min="14595" max="14595" width="10.140625" customWidth="1"/>
    <col min="14843" max="14843" width="40" customWidth="1"/>
    <col min="14844" max="14844" width="19.5703125" customWidth="1"/>
    <col min="14845" max="14845" width="10.140625" customWidth="1"/>
    <col min="14848" max="14848" width="3.140625" customWidth="1"/>
    <col min="14849" max="14849" width="44.5703125" customWidth="1"/>
    <col min="14850" max="14850" width="19.5703125" customWidth="1"/>
    <col min="14851" max="14851" width="10.140625" customWidth="1"/>
    <col min="15099" max="15099" width="40" customWidth="1"/>
    <col min="15100" max="15100" width="19.5703125" customWidth="1"/>
    <col min="15101" max="15101" width="10.140625" customWidth="1"/>
    <col min="15104" max="15104" width="3.140625" customWidth="1"/>
    <col min="15105" max="15105" width="44.5703125" customWidth="1"/>
    <col min="15106" max="15106" width="19.5703125" customWidth="1"/>
    <col min="15107" max="15107" width="10.140625" customWidth="1"/>
    <col min="15355" max="15355" width="40" customWidth="1"/>
    <col min="15356" max="15356" width="19.5703125" customWidth="1"/>
    <col min="15357" max="15357" width="10.140625" customWidth="1"/>
    <col min="15360" max="15360" width="3.140625" customWidth="1"/>
    <col min="15361" max="15361" width="44.5703125" customWidth="1"/>
    <col min="15362" max="15362" width="19.5703125" customWidth="1"/>
    <col min="15363" max="15363" width="10.140625" customWidth="1"/>
    <col min="15611" max="15611" width="40" customWidth="1"/>
    <col min="15612" max="15612" width="19.5703125" customWidth="1"/>
    <col min="15613" max="15613" width="10.140625" customWidth="1"/>
    <col min="15616" max="15616" width="3.140625" customWidth="1"/>
    <col min="15617" max="15617" width="44.5703125" customWidth="1"/>
    <col min="15618" max="15618" width="19.5703125" customWidth="1"/>
    <col min="15619" max="15619" width="10.140625" customWidth="1"/>
    <col min="15867" max="15867" width="40" customWidth="1"/>
    <col min="15868" max="15868" width="19.5703125" customWidth="1"/>
    <col min="15869" max="15869" width="10.140625" customWidth="1"/>
    <col min="15872" max="15872" width="3.140625" customWidth="1"/>
    <col min="15873" max="15873" width="44.5703125" customWidth="1"/>
    <col min="15874" max="15874" width="19.5703125" customWidth="1"/>
    <col min="15875" max="15875" width="10.140625" customWidth="1"/>
    <col min="16123" max="16123" width="40" customWidth="1"/>
    <col min="16124" max="16124" width="19.5703125" customWidth="1"/>
    <col min="16125" max="16125" width="10.140625" customWidth="1"/>
    <col min="16128" max="16128" width="3.140625" customWidth="1"/>
    <col min="16129" max="16129" width="44.5703125" customWidth="1"/>
    <col min="16130" max="16130" width="19.5703125" customWidth="1"/>
    <col min="16131" max="16131" width="10.140625" customWidth="1"/>
  </cols>
  <sheetData>
    <row r="7" spans="1:11" ht="18" x14ac:dyDescent="0.25">
      <c r="A7" s="1" t="s">
        <v>110</v>
      </c>
      <c r="G7" s="1"/>
    </row>
    <row r="8" spans="1:11" x14ac:dyDescent="0.25">
      <c r="A8" s="3"/>
      <c r="G8" s="3"/>
    </row>
    <row r="9" spans="1:11" x14ac:dyDescent="0.25">
      <c r="A9" s="3"/>
      <c r="G9" s="3"/>
    </row>
    <row r="10" spans="1:11" ht="15.75" x14ac:dyDescent="0.25">
      <c r="A10" s="5" t="s">
        <v>65</v>
      </c>
      <c r="G10" s="5" t="s">
        <v>75</v>
      </c>
    </row>
    <row r="11" spans="1:11" x14ac:dyDescent="0.25">
      <c r="A11" s="4"/>
      <c r="G11" s="4"/>
    </row>
    <row r="12" spans="1:11" s="3" customFormat="1" ht="12.75" x14ac:dyDescent="0.2">
      <c r="B12" s="19" t="s">
        <v>0</v>
      </c>
      <c r="C12" s="19" t="s">
        <v>1</v>
      </c>
      <c r="D12" s="19" t="s">
        <v>2</v>
      </c>
      <c r="E12" s="6" t="s">
        <v>3</v>
      </c>
      <c r="F12" s="93"/>
      <c r="H12" s="19" t="s">
        <v>0</v>
      </c>
      <c r="I12" s="19" t="s">
        <v>1</v>
      </c>
      <c r="J12" s="19" t="s">
        <v>2</v>
      </c>
      <c r="K12" s="6" t="s">
        <v>3</v>
      </c>
    </row>
    <row r="13" spans="1:11" s="3" customFormat="1" ht="13.5" thickBot="1" x14ac:dyDescent="0.25">
      <c r="A13" s="7"/>
      <c r="B13" s="8"/>
      <c r="C13" s="8"/>
      <c r="D13" s="8" t="s">
        <v>4</v>
      </c>
      <c r="E13" s="8" t="s">
        <v>5</v>
      </c>
      <c r="F13" s="93"/>
      <c r="G13" s="7"/>
      <c r="H13" s="8"/>
      <c r="I13" s="8"/>
      <c r="J13" s="8" t="s">
        <v>4</v>
      </c>
      <c r="K13" s="8" t="s">
        <v>5</v>
      </c>
    </row>
    <row r="14" spans="1:11" s="39" customFormat="1" ht="12.75" x14ac:dyDescent="0.2">
      <c r="B14" s="40"/>
      <c r="C14" s="40"/>
      <c r="D14" s="40"/>
      <c r="E14" s="41"/>
      <c r="F14" s="94"/>
      <c r="H14" s="40"/>
      <c r="I14" s="40"/>
      <c r="J14" s="40"/>
      <c r="K14" s="41"/>
    </row>
    <row r="15" spans="1:11" s="44" customFormat="1" ht="14.25" x14ac:dyDescent="0.2">
      <c r="A15" s="76" t="s">
        <v>6</v>
      </c>
      <c r="B15" s="99"/>
      <c r="C15" s="99"/>
      <c r="D15" s="99"/>
      <c r="E15" s="100"/>
      <c r="F15" s="101"/>
      <c r="G15" s="76" t="s">
        <v>6</v>
      </c>
      <c r="H15" s="99"/>
      <c r="I15" s="99"/>
      <c r="J15" s="99"/>
      <c r="K15" s="100"/>
    </row>
    <row r="16" spans="1:11" s="44" customFormat="1" ht="14.25" x14ac:dyDescent="0.2">
      <c r="B16" s="99"/>
      <c r="C16" s="99"/>
      <c r="D16" s="99"/>
      <c r="E16" s="100"/>
      <c r="F16" s="101"/>
      <c r="H16" s="99"/>
      <c r="I16" s="99"/>
      <c r="J16" s="99"/>
      <c r="K16" s="100"/>
    </row>
    <row r="17" spans="1:11" s="44" customFormat="1" ht="14.25" x14ac:dyDescent="0.2">
      <c r="A17" s="44" t="s">
        <v>7</v>
      </c>
      <c r="B17" s="99" t="s">
        <v>8</v>
      </c>
      <c r="C17" s="96">
        <v>50</v>
      </c>
      <c r="D17" s="96">
        <v>11</v>
      </c>
      <c r="E17" s="97">
        <f>(C17*D17)</f>
        <v>550</v>
      </c>
      <c r="F17" s="101"/>
      <c r="G17" s="44" t="s">
        <v>7</v>
      </c>
      <c r="H17" s="99" t="s">
        <v>8</v>
      </c>
      <c r="I17" s="96">
        <v>50</v>
      </c>
      <c r="J17" s="96">
        <v>11</v>
      </c>
      <c r="K17" s="97">
        <f>(I17*J17)</f>
        <v>550</v>
      </c>
    </row>
    <row r="18" spans="1:11" s="44" customFormat="1" ht="16.5" x14ac:dyDescent="0.2">
      <c r="A18" s="44" t="s">
        <v>101</v>
      </c>
      <c r="B18" s="99" t="s">
        <v>8</v>
      </c>
      <c r="C18" s="96">
        <v>0</v>
      </c>
      <c r="D18" s="96">
        <v>0</v>
      </c>
      <c r="E18" s="97">
        <f>(C18*D18)</f>
        <v>0</v>
      </c>
      <c r="F18" s="101"/>
      <c r="G18" s="44" t="s">
        <v>101</v>
      </c>
      <c r="H18" s="99" t="s">
        <v>8</v>
      </c>
      <c r="I18" s="96">
        <v>0</v>
      </c>
      <c r="J18" s="96">
        <v>0</v>
      </c>
      <c r="K18" s="97">
        <f>(I18*J18)</f>
        <v>0</v>
      </c>
    </row>
    <row r="19" spans="1:11" s="44" customFormat="1" ht="14.25" x14ac:dyDescent="0.2">
      <c r="B19" s="99"/>
      <c r="C19" s="96"/>
      <c r="D19" s="96"/>
      <c r="E19" s="97"/>
      <c r="F19" s="101"/>
      <c r="H19" s="99"/>
      <c r="I19" s="96"/>
      <c r="J19" s="96"/>
      <c r="K19" s="97"/>
    </row>
    <row r="20" spans="1:11" s="44" customFormat="1" ht="14.25" x14ac:dyDescent="0.2">
      <c r="B20" s="99"/>
      <c r="C20" s="96"/>
      <c r="D20" s="53" t="s">
        <v>9</v>
      </c>
      <c r="E20" s="97">
        <f>SUM(E17:E18)</f>
        <v>550</v>
      </c>
      <c r="F20" s="101"/>
      <c r="H20" s="99"/>
      <c r="I20" s="96"/>
      <c r="J20" s="53" t="s">
        <v>9</v>
      </c>
      <c r="K20" s="97">
        <f>SUM(K17:K18)</f>
        <v>550</v>
      </c>
    </row>
    <row r="21" spans="1:11" s="44" customFormat="1" ht="14.25" x14ac:dyDescent="0.2">
      <c r="B21" s="99"/>
      <c r="C21" s="99"/>
      <c r="D21" s="99"/>
      <c r="E21" s="100"/>
      <c r="F21" s="101"/>
      <c r="H21" s="99"/>
      <c r="I21" s="99"/>
      <c r="J21" s="99"/>
      <c r="K21" s="100"/>
    </row>
    <row r="22" spans="1:11" s="44" customFormat="1" ht="14.25" x14ac:dyDescent="0.2">
      <c r="A22" s="76" t="s">
        <v>10</v>
      </c>
      <c r="B22" s="99"/>
      <c r="C22" s="99"/>
      <c r="D22" s="99"/>
      <c r="E22" s="100"/>
      <c r="F22" s="101"/>
      <c r="G22" s="76" t="s">
        <v>10</v>
      </c>
      <c r="H22" s="99"/>
      <c r="I22" s="99"/>
      <c r="J22" s="99"/>
      <c r="K22" s="100"/>
    </row>
    <row r="23" spans="1:11" s="44" customFormat="1" ht="14.25" x14ac:dyDescent="0.2">
      <c r="A23" s="76"/>
      <c r="B23" s="99"/>
      <c r="C23" s="99"/>
      <c r="D23" s="99"/>
      <c r="E23" s="100"/>
      <c r="F23" s="101"/>
      <c r="G23" s="76"/>
      <c r="H23" s="99"/>
      <c r="I23" s="99"/>
      <c r="J23" s="99"/>
      <c r="K23" s="100"/>
    </row>
    <row r="24" spans="1:11" s="44" customFormat="1" x14ac:dyDescent="0.25">
      <c r="A24" s="38" t="s">
        <v>11</v>
      </c>
      <c r="B24" s="99"/>
      <c r="C24" s="99"/>
      <c r="D24" s="99"/>
      <c r="E24" s="100"/>
      <c r="F24" s="101"/>
      <c r="G24" s="38" t="s">
        <v>11</v>
      </c>
      <c r="H24" s="99"/>
      <c r="I24" s="99"/>
      <c r="J24" s="99"/>
      <c r="K24" s="100"/>
    </row>
    <row r="25" spans="1:11" s="44" customFormat="1" x14ac:dyDescent="0.25">
      <c r="A25" s="38"/>
      <c r="B25" s="99"/>
      <c r="C25" s="99"/>
      <c r="D25" s="99"/>
      <c r="E25" s="100"/>
      <c r="F25" s="101"/>
      <c r="G25" s="38"/>
      <c r="H25" s="99"/>
      <c r="I25" s="99"/>
      <c r="J25" s="99"/>
      <c r="K25" s="100"/>
    </row>
    <row r="26" spans="1:11" s="44" customFormat="1" x14ac:dyDescent="0.25">
      <c r="A26" s="38"/>
      <c r="B26" s="99"/>
      <c r="C26" s="99"/>
      <c r="D26" s="99"/>
      <c r="E26" s="100"/>
      <c r="F26" s="101"/>
      <c r="G26" s="38"/>
      <c r="H26" s="99"/>
      <c r="I26" s="99"/>
      <c r="J26" s="99"/>
      <c r="K26" s="100"/>
    </row>
    <row r="27" spans="1:11" s="44" customFormat="1" ht="16.5" x14ac:dyDescent="0.2">
      <c r="A27" s="78" t="s">
        <v>102</v>
      </c>
      <c r="B27" s="99"/>
      <c r="C27" s="96"/>
      <c r="D27" s="96"/>
      <c r="E27" s="97"/>
      <c r="F27" s="101"/>
      <c r="G27" s="78" t="s">
        <v>102</v>
      </c>
      <c r="H27" s="99"/>
      <c r="I27" s="96"/>
      <c r="J27" s="96"/>
      <c r="K27" s="97"/>
    </row>
    <row r="28" spans="1:11" s="44" customFormat="1" ht="14.25" x14ac:dyDescent="0.2">
      <c r="A28" s="102" t="s">
        <v>12</v>
      </c>
      <c r="B28" s="99" t="s">
        <v>13</v>
      </c>
      <c r="C28" s="96">
        <v>90</v>
      </c>
      <c r="D28" s="79">
        <v>0.25</v>
      </c>
      <c r="E28" s="97">
        <f>(C28*D28)</f>
        <v>22.5</v>
      </c>
      <c r="F28" s="101"/>
      <c r="G28" s="102" t="s">
        <v>12</v>
      </c>
      <c r="H28" s="99" t="s">
        <v>13</v>
      </c>
      <c r="I28" s="96">
        <v>90</v>
      </c>
      <c r="J28" s="79">
        <v>0.25</v>
      </c>
      <c r="K28" s="97">
        <f>(I28*J28)</f>
        <v>22.5</v>
      </c>
    </row>
    <row r="29" spans="1:11" s="44" customFormat="1" ht="14.25" x14ac:dyDescent="0.2">
      <c r="A29" s="53" t="s">
        <v>14</v>
      </c>
      <c r="B29" s="99" t="s">
        <v>13</v>
      </c>
      <c r="C29" s="96">
        <v>120</v>
      </c>
      <c r="D29" s="79">
        <v>0.33</v>
      </c>
      <c r="E29" s="97">
        <f>(C29*D29)</f>
        <v>39.6</v>
      </c>
      <c r="F29" s="101"/>
      <c r="G29" s="53" t="s">
        <v>14</v>
      </c>
      <c r="H29" s="99" t="s">
        <v>13</v>
      </c>
      <c r="I29" s="96">
        <v>120</v>
      </c>
      <c r="J29" s="79">
        <v>0.33</v>
      </c>
      <c r="K29" s="97">
        <f>(I29*J29)</f>
        <v>39.6</v>
      </c>
    </row>
    <row r="30" spans="1:11" s="44" customFormat="1" ht="14.25" x14ac:dyDescent="0.2">
      <c r="A30" s="53"/>
      <c r="B30" s="99"/>
      <c r="C30" s="96"/>
      <c r="D30" s="96"/>
      <c r="E30" s="97"/>
      <c r="F30" s="101"/>
      <c r="G30" s="53"/>
      <c r="H30" s="99"/>
      <c r="I30" s="96"/>
      <c r="J30" s="96"/>
      <c r="K30" s="97"/>
    </row>
    <row r="31" spans="1:11" s="44" customFormat="1" ht="14.25" x14ac:dyDescent="0.2">
      <c r="A31" s="53"/>
      <c r="B31" s="99"/>
      <c r="C31" s="96"/>
      <c r="D31" s="96"/>
      <c r="E31" s="97"/>
      <c r="F31" s="101"/>
      <c r="G31" s="53"/>
      <c r="H31" s="99"/>
      <c r="I31" s="96"/>
      <c r="J31" s="96"/>
      <c r="K31" s="97"/>
    </row>
    <row r="32" spans="1:11" s="44" customFormat="1" ht="14.25" x14ac:dyDescent="0.2">
      <c r="A32" s="103" t="s">
        <v>15</v>
      </c>
      <c r="B32" s="99"/>
      <c r="C32" s="96"/>
      <c r="D32" s="96"/>
      <c r="E32" s="97"/>
      <c r="F32" s="101"/>
      <c r="G32" s="103" t="s">
        <v>15</v>
      </c>
      <c r="H32" s="99"/>
      <c r="I32" s="96"/>
      <c r="J32" s="96"/>
      <c r="K32" s="97"/>
    </row>
    <row r="33" spans="1:11" s="44" customFormat="1" ht="14.25" x14ac:dyDescent="0.2">
      <c r="A33" s="53" t="s">
        <v>16</v>
      </c>
      <c r="B33" s="99" t="s">
        <v>17</v>
      </c>
      <c r="C33" s="96">
        <v>80</v>
      </c>
      <c r="D33" s="80">
        <v>1</v>
      </c>
      <c r="E33" s="97">
        <f>(C33*D33)</f>
        <v>80</v>
      </c>
      <c r="F33" s="101"/>
      <c r="G33" s="53" t="s">
        <v>16</v>
      </c>
      <c r="H33" s="99" t="s">
        <v>17</v>
      </c>
      <c r="I33" s="96">
        <v>80</v>
      </c>
      <c r="J33" s="80">
        <v>1</v>
      </c>
      <c r="K33" s="97">
        <f>(I33*J33)</f>
        <v>80</v>
      </c>
    </row>
    <row r="34" spans="1:11" s="44" customFormat="1" ht="14.25" x14ac:dyDescent="0.2">
      <c r="A34" s="53"/>
      <c r="B34" s="99"/>
      <c r="C34" s="96"/>
      <c r="D34" s="96" t="s">
        <v>18</v>
      </c>
      <c r="E34" s="97"/>
      <c r="F34" s="101"/>
      <c r="G34" s="53"/>
      <c r="H34" s="99"/>
      <c r="I34" s="96"/>
      <c r="J34" s="96" t="s">
        <v>18</v>
      </c>
      <c r="K34" s="97"/>
    </row>
    <row r="35" spans="1:11" s="44" customFormat="1" ht="14.25" x14ac:dyDescent="0.2">
      <c r="A35" s="103" t="s">
        <v>19</v>
      </c>
      <c r="B35" s="99"/>
      <c r="C35" s="96"/>
      <c r="D35" s="96"/>
      <c r="E35" s="97"/>
      <c r="F35" s="101"/>
      <c r="G35" s="103" t="s">
        <v>19</v>
      </c>
      <c r="H35" s="99"/>
      <c r="I35" s="96"/>
      <c r="J35" s="96"/>
      <c r="K35" s="97"/>
    </row>
    <row r="36" spans="1:11" s="44" customFormat="1" ht="14.25" x14ac:dyDescent="0.2">
      <c r="A36" s="53" t="s">
        <v>20</v>
      </c>
      <c r="B36" s="99" t="s">
        <v>21</v>
      </c>
      <c r="C36" s="96">
        <v>1</v>
      </c>
      <c r="D36" s="80">
        <v>6.29</v>
      </c>
      <c r="E36" s="97">
        <f>(C36*D36)</f>
        <v>6.29</v>
      </c>
      <c r="F36" s="101"/>
      <c r="G36" s="53" t="s">
        <v>20</v>
      </c>
      <c r="H36" s="99" t="s">
        <v>21</v>
      </c>
      <c r="I36" s="96">
        <v>1</v>
      </c>
      <c r="J36" s="80">
        <v>6.29</v>
      </c>
      <c r="K36" s="97">
        <f>(I36*J36)</f>
        <v>6.29</v>
      </c>
    </row>
    <row r="37" spans="1:11" s="44" customFormat="1" ht="14.25" x14ac:dyDescent="0.2">
      <c r="A37" s="53" t="s">
        <v>22</v>
      </c>
      <c r="B37" s="99" t="s">
        <v>23</v>
      </c>
      <c r="C37" s="96">
        <v>39</v>
      </c>
      <c r="D37" s="80">
        <v>0.04</v>
      </c>
      <c r="E37" s="97">
        <f>(C37*D37)</f>
        <v>1.56</v>
      </c>
      <c r="F37" s="101"/>
      <c r="G37" s="53" t="s">
        <v>22</v>
      </c>
      <c r="H37" s="99" t="s">
        <v>23</v>
      </c>
      <c r="I37" s="96">
        <v>39</v>
      </c>
      <c r="J37" s="80">
        <v>0.04</v>
      </c>
      <c r="K37" s="97">
        <f>(I37*J37)</f>
        <v>1.56</v>
      </c>
    </row>
    <row r="38" spans="1:11" s="44" customFormat="1" ht="16.5" x14ac:dyDescent="0.2">
      <c r="A38" s="81" t="s">
        <v>103</v>
      </c>
      <c r="B38" s="99" t="s">
        <v>21</v>
      </c>
      <c r="C38" s="96">
        <v>1</v>
      </c>
      <c r="D38" s="80">
        <v>10.99</v>
      </c>
      <c r="E38" s="97">
        <f>(C38*D38)</f>
        <v>10.99</v>
      </c>
      <c r="F38" s="101"/>
      <c r="G38" s="81" t="s">
        <v>103</v>
      </c>
      <c r="H38" s="99" t="s">
        <v>21</v>
      </c>
      <c r="I38" s="96">
        <v>1</v>
      </c>
      <c r="J38" s="80">
        <v>10.99</v>
      </c>
      <c r="K38" s="97">
        <f>(I38*J38)</f>
        <v>10.99</v>
      </c>
    </row>
    <row r="39" spans="1:11" s="44" customFormat="1" ht="14.25" x14ac:dyDescent="0.2">
      <c r="A39" s="53" t="s">
        <v>24</v>
      </c>
      <c r="B39" s="99" t="s">
        <v>21</v>
      </c>
      <c r="C39" s="96">
        <v>1</v>
      </c>
      <c r="D39" s="80">
        <v>9</v>
      </c>
      <c r="E39" s="97">
        <f>(C39*D39)</f>
        <v>9</v>
      </c>
      <c r="F39" s="101"/>
      <c r="G39" s="53" t="s">
        <v>24</v>
      </c>
      <c r="H39" s="99" t="s">
        <v>21</v>
      </c>
      <c r="I39" s="96">
        <v>1</v>
      </c>
      <c r="J39" s="80">
        <v>9</v>
      </c>
      <c r="K39" s="97">
        <f>(I39*J39)</f>
        <v>9</v>
      </c>
    </row>
    <row r="40" spans="1:11" s="44" customFormat="1" ht="14.25" x14ac:dyDescent="0.2">
      <c r="A40" s="53" t="s">
        <v>25</v>
      </c>
      <c r="B40" s="99" t="s">
        <v>21</v>
      </c>
      <c r="C40" s="96">
        <v>1</v>
      </c>
      <c r="D40" s="80">
        <v>6.06</v>
      </c>
      <c r="E40" s="97">
        <f>(C40*D40)</f>
        <v>6.06</v>
      </c>
      <c r="F40" s="101"/>
      <c r="G40" s="53" t="s">
        <v>25</v>
      </c>
      <c r="H40" s="99" t="s">
        <v>21</v>
      </c>
      <c r="I40" s="96">
        <v>1</v>
      </c>
      <c r="J40" s="80">
        <v>6.06</v>
      </c>
      <c r="K40" s="97">
        <f>(I40*J40)</f>
        <v>6.06</v>
      </c>
    </row>
    <row r="41" spans="1:11" s="44" customFormat="1" ht="14.25" x14ac:dyDescent="0.2">
      <c r="A41" s="53"/>
      <c r="B41" s="99"/>
      <c r="C41" s="96"/>
      <c r="D41" s="96"/>
      <c r="E41" s="97"/>
      <c r="F41" s="101"/>
      <c r="G41" s="53"/>
      <c r="H41" s="99"/>
      <c r="I41" s="96"/>
      <c r="J41" s="96"/>
      <c r="K41" s="97"/>
    </row>
    <row r="42" spans="1:11" s="44" customFormat="1" ht="14.25" x14ac:dyDescent="0.2">
      <c r="A42" s="103" t="s">
        <v>26</v>
      </c>
      <c r="B42" s="99" t="s">
        <v>21</v>
      </c>
      <c r="C42" s="96">
        <v>1</v>
      </c>
      <c r="D42" s="80">
        <v>4.5</v>
      </c>
      <c r="E42" s="97">
        <f>(C42*D42)</f>
        <v>4.5</v>
      </c>
      <c r="F42" s="101"/>
      <c r="G42" s="103" t="s">
        <v>26</v>
      </c>
      <c r="H42" s="99" t="s">
        <v>21</v>
      </c>
      <c r="I42" s="96">
        <v>1</v>
      </c>
      <c r="J42" s="80">
        <v>4.5</v>
      </c>
      <c r="K42" s="97">
        <f>(I42*J42)</f>
        <v>4.5</v>
      </c>
    </row>
    <row r="43" spans="1:11" s="44" customFormat="1" ht="14.25" x14ac:dyDescent="0.2">
      <c r="A43" s="103"/>
      <c r="B43" s="99"/>
      <c r="C43" s="96"/>
      <c r="D43" s="96"/>
      <c r="E43" s="97"/>
      <c r="F43" s="101"/>
      <c r="G43" s="103"/>
      <c r="H43" s="99"/>
      <c r="I43" s="96"/>
      <c r="J43" s="96"/>
      <c r="K43" s="97"/>
    </row>
    <row r="44" spans="1:11" s="44" customFormat="1" ht="14.25" x14ac:dyDescent="0.2">
      <c r="A44" s="103" t="s">
        <v>27</v>
      </c>
      <c r="B44" s="99"/>
      <c r="C44" s="96"/>
      <c r="D44" s="96"/>
      <c r="E44" s="97"/>
      <c r="F44" s="101"/>
      <c r="G44" s="103" t="s">
        <v>27</v>
      </c>
      <c r="H44" s="99"/>
      <c r="I44" s="96"/>
      <c r="J44" s="96"/>
      <c r="K44" s="97"/>
    </row>
    <row r="45" spans="1:11" s="44" customFormat="1" ht="14.25" x14ac:dyDescent="0.2">
      <c r="A45" s="103" t="s">
        <v>28</v>
      </c>
      <c r="B45" s="99" t="s">
        <v>29</v>
      </c>
      <c r="C45" s="80">
        <v>6.29</v>
      </c>
      <c r="D45" s="96">
        <v>3.52</v>
      </c>
      <c r="E45" s="97">
        <f>(C45*D45)</f>
        <v>22.140799999999999</v>
      </c>
      <c r="F45" s="101"/>
      <c r="G45" s="103" t="s">
        <v>28</v>
      </c>
      <c r="H45" s="99" t="s">
        <v>29</v>
      </c>
      <c r="I45" s="80">
        <v>4.78</v>
      </c>
      <c r="J45" s="96">
        <v>3.52</v>
      </c>
      <c r="K45" s="97">
        <f>(I45*J45)</f>
        <v>16.825600000000001</v>
      </c>
    </row>
    <row r="46" spans="1:11" s="44" customFormat="1" ht="14.25" x14ac:dyDescent="0.2">
      <c r="A46" s="103" t="s">
        <v>30</v>
      </c>
      <c r="B46" s="99" t="s">
        <v>29</v>
      </c>
      <c r="C46" s="80">
        <v>0.09</v>
      </c>
      <c r="D46" s="96">
        <v>3.22</v>
      </c>
      <c r="E46" s="97">
        <f>(C46*D46)</f>
        <v>0.2898</v>
      </c>
      <c r="F46" s="101"/>
      <c r="G46" s="103" t="s">
        <v>30</v>
      </c>
      <c r="H46" s="99" t="s">
        <v>29</v>
      </c>
      <c r="I46" s="80">
        <v>0.09</v>
      </c>
      <c r="J46" s="96">
        <v>3.22</v>
      </c>
      <c r="K46" s="97">
        <f>(I46*J46)</f>
        <v>0.2898</v>
      </c>
    </row>
    <row r="47" spans="1:11" s="44" customFormat="1" ht="14.25" x14ac:dyDescent="0.2">
      <c r="A47" s="103" t="s">
        <v>31</v>
      </c>
      <c r="B47" s="99" t="s">
        <v>32</v>
      </c>
      <c r="C47" s="80">
        <v>0</v>
      </c>
      <c r="D47" s="98">
        <v>0</v>
      </c>
      <c r="E47" s="97">
        <f>(C47*D47)</f>
        <v>0</v>
      </c>
      <c r="F47" s="101"/>
      <c r="G47" s="103" t="s">
        <v>31</v>
      </c>
      <c r="H47" s="99" t="s">
        <v>32</v>
      </c>
      <c r="I47" s="80">
        <v>0</v>
      </c>
      <c r="J47" s="98">
        <v>0</v>
      </c>
      <c r="K47" s="97">
        <f>(I47*J47)</f>
        <v>0</v>
      </c>
    </row>
    <row r="48" spans="1:11" s="44" customFormat="1" ht="14.25" x14ac:dyDescent="0.2">
      <c r="A48" s="103" t="s">
        <v>33</v>
      </c>
      <c r="B48" s="99" t="s">
        <v>21</v>
      </c>
      <c r="C48" s="80">
        <v>1</v>
      </c>
      <c r="D48" s="96">
        <f>(E45+E46+E47)*0.15</f>
        <v>3.3645899999999997</v>
      </c>
      <c r="E48" s="97">
        <f>(C48*D48)</f>
        <v>3.3645899999999997</v>
      </c>
      <c r="F48" s="101"/>
      <c r="G48" s="103" t="s">
        <v>33</v>
      </c>
      <c r="H48" s="99" t="s">
        <v>21</v>
      </c>
      <c r="I48" s="80">
        <v>1</v>
      </c>
      <c r="J48" s="96">
        <f>(K45+K46+K47)*0.15</f>
        <v>2.56731</v>
      </c>
      <c r="K48" s="97">
        <f>(I48*J48)</f>
        <v>2.56731</v>
      </c>
    </row>
    <row r="49" spans="1:11" s="44" customFormat="1" ht="14.25" x14ac:dyDescent="0.2">
      <c r="A49" s="103"/>
      <c r="B49" s="99"/>
      <c r="C49" s="96"/>
      <c r="D49" s="96"/>
      <c r="E49" s="97"/>
      <c r="F49" s="101"/>
      <c r="G49" s="103"/>
      <c r="H49" s="99"/>
      <c r="I49" s="96"/>
      <c r="J49" s="96"/>
      <c r="K49" s="97"/>
    </row>
    <row r="50" spans="1:11" s="44" customFormat="1" ht="14.25" x14ac:dyDescent="0.2">
      <c r="A50" s="103" t="s">
        <v>34</v>
      </c>
      <c r="B50" s="99"/>
      <c r="C50" s="99"/>
      <c r="D50" s="99"/>
      <c r="E50" s="100"/>
      <c r="F50" s="101"/>
      <c r="G50" s="103" t="s">
        <v>34</v>
      </c>
      <c r="H50" s="99"/>
      <c r="I50" s="99"/>
      <c r="J50" s="99"/>
      <c r="K50" s="100"/>
    </row>
    <row r="51" spans="1:11" s="44" customFormat="1" ht="14.25" x14ac:dyDescent="0.2">
      <c r="A51" s="103" t="s">
        <v>35</v>
      </c>
      <c r="B51" s="99" t="s">
        <v>21</v>
      </c>
      <c r="C51" s="96">
        <v>1</v>
      </c>
      <c r="D51" s="80">
        <v>7.32</v>
      </c>
      <c r="E51" s="97">
        <f>(C51*D51)</f>
        <v>7.32</v>
      </c>
      <c r="F51" s="101"/>
      <c r="G51" s="103" t="s">
        <v>35</v>
      </c>
      <c r="H51" s="99" t="s">
        <v>21</v>
      </c>
      <c r="I51" s="96">
        <v>1</v>
      </c>
      <c r="J51" s="80">
        <v>6.35</v>
      </c>
      <c r="K51" s="97">
        <f>(I51*J51)</f>
        <v>6.35</v>
      </c>
    </row>
    <row r="52" spans="1:11" s="44" customFormat="1" ht="14.25" x14ac:dyDescent="0.2">
      <c r="A52" s="103" t="s">
        <v>36</v>
      </c>
      <c r="B52" s="99" t="s">
        <v>21</v>
      </c>
      <c r="C52" s="96">
        <v>1</v>
      </c>
      <c r="D52" s="80">
        <v>6.66</v>
      </c>
      <c r="E52" s="97">
        <f>(C52*D52)</f>
        <v>6.66</v>
      </c>
      <c r="F52" s="101"/>
      <c r="G52" s="103" t="s">
        <v>36</v>
      </c>
      <c r="H52" s="99" t="s">
        <v>21</v>
      </c>
      <c r="I52" s="96">
        <v>1</v>
      </c>
      <c r="J52" s="80">
        <v>5.0599999999999996</v>
      </c>
      <c r="K52" s="97">
        <f>(I52*J52)</f>
        <v>5.0599999999999996</v>
      </c>
    </row>
    <row r="53" spans="1:11" s="44" customFormat="1" ht="14.25" x14ac:dyDescent="0.2">
      <c r="A53" s="103"/>
      <c r="B53" s="99"/>
      <c r="C53" s="96"/>
      <c r="D53" s="96"/>
      <c r="E53" s="97"/>
      <c r="F53" s="101"/>
      <c r="G53" s="103"/>
      <c r="H53" s="99"/>
      <c r="I53" s="96"/>
      <c r="J53" s="96"/>
      <c r="K53" s="97"/>
    </row>
    <row r="54" spans="1:11" s="44" customFormat="1" ht="14.25" x14ac:dyDescent="0.2">
      <c r="A54" s="103"/>
      <c r="B54" s="99"/>
      <c r="C54" s="96"/>
      <c r="D54" s="96"/>
      <c r="E54" s="97"/>
      <c r="F54" s="101"/>
      <c r="G54" s="103"/>
      <c r="H54" s="99"/>
      <c r="I54" s="96"/>
      <c r="J54" s="96"/>
      <c r="K54" s="97"/>
    </row>
    <row r="55" spans="1:11" s="44" customFormat="1" ht="14.25" x14ac:dyDescent="0.2">
      <c r="A55" s="103"/>
      <c r="B55" s="99"/>
      <c r="C55" s="96"/>
      <c r="D55" s="96"/>
      <c r="E55" s="97"/>
      <c r="F55" s="101"/>
      <c r="G55" s="103"/>
      <c r="H55" s="99"/>
      <c r="I55" s="96"/>
      <c r="J55" s="96"/>
      <c r="K55" s="97"/>
    </row>
    <row r="56" spans="1:11" s="44" customFormat="1" ht="14.25" x14ac:dyDescent="0.2">
      <c r="A56" s="53" t="s">
        <v>37</v>
      </c>
      <c r="B56" s="99"/>
      <c r="C56" s="96"/>
      <c r="D56" s="96"/>
      <c r="E56" s="97">
        <f>SUM(E28:E55)</f>
        <v>220.27519000000001</v>
      </c>
      <c r="F56" s="101"/>
      <c r="G56" s="53" t="s">
        <v>37</v>
      </c>
      <c r="H56" s="99"/>
      <c r="I56" s="96"/>
      <c r="J56" s="96"/>
      <c r="K56" s="97">
        <f>SUM(K28:K55)</f>
        <v>211.59271000000001</v>
      </c>
    </row>
    <row r="57" spans="1:11" s="44" customFormat="1" ht="14.25" x14ac:dyDescent="0.2">
      <c r="A57" s="103"/>
      <c r="B57" s="99"/>
      <c r="C57" s="96"/>
      <c r="D57" s="96"/>
      <c r="E57" s="97"/>
      <c r="F57" s="101"/>
      <c r="G57" s="103"/>
      <c r="H57" s="99"/>
      <c r="I57" s="96"/>
      <c r="J57" s="96"/>
      <c r="K57" s="97"/>
    </row>
    <row r="58" spans="1:11" s="44" customFormat="1" ht="14.25" x14ac:dyDescent="0.2">
      <c r="A58" s="53" t="s">
        <v>38</v>
      </c>
      <c r="B58" s="99" t="s">
        <v>21</v>
      </c>
      <c r="C58" s="96">
        <f>(E56)</f>
        <v>220.27519000000001</v>
      </c>
      <c r="D58" s="104">
        <v>3.85E-2</v>
      </c>
      <c r="E58" s="97">
        <f>(C58*D58)/2</f>
        <v>4.2402974074999999</v>
      </c>
      <c r="F58" s="101"/>
      <c r="G58" s="53" t="s">
        <v>38</v>
      </c>
      <c r="H58" s="99" t="s">
        <v>21</v>
      </c>
      <c r="I58" s="96">
        <f>(K56)</f>
        <v>211.59271000000001</v>
      </c>
      <c r="J58" s="104">
        <v>3.85E-2</v>
      </c>
      <c r="K58" s="97">
        <f>(I58*J58)/2</f>
        <v>4.0731596675000006</v>
      </c>
    </row>
    <row r="59" spans="1:11" s="44" customFormat="1" ht="14.25" x14ac:dyDescent="0.2">
      <c r="A59" s="53"/>
      <c r="B59" s="99"/>
      <c r="C59" s="96"/>
      <c r="D59" s="104"/>
      <c r="E59" s="97"/>
      <c r="F59" s="101"/>
      <c r="G59" s="53"/>
      <c r="H59" s="99"/>
      <c r="I59" s="96"/>
      <c r="J59" s="104"/>
      <c r="K59" s="97"/>
    </row>
    <row r="60" spans="1:11" s="44" customFormat="1" ht="14.25" x14ac:dyDescent="0.2">
      <c r="A60" s="53"/>
      <c r="B60" s="99"/>
      <c r="C60" s="96"/>
      <c r="D60" s="104"/>
      <c r="E60" s="97"/>
      <c r="F60" s="101"/>
      <c r="G60" s="53"/>
      <c r="H60" s="99"/>
      <c r="I60" s="96"/>
      <c r="J60" s="104"/>
      <c r="K60" s="97"/>
    </row>
    <row r="61" spans="1:11" s="44" customFormat="1" x14ac:dyDescent="0.25">
      <c r="A61" s="82" t="s">
        <v>39</v>
      </c>
      <c r="B61" s="105"/>
      <c r="C61" s="106"/>
      <c r="D61" s="107"/>
      <c r="E61" s="83">
        <f>SUM(E56:E60)</f>
        <v>224.51548740750002</v>
      </c>
      <c r="F61" s="101"/>
      <c r="G61" s="82" t="s">
        <v>39</v>
      </c>
      <c r="H61" s="105"/>
      <c r="I61" s="106"/>
      <c r="J61" s="107"/>
      <c r="K61" s="83">
        <f>SUM(K56:K60)</f>
        <v>215.6658696675</v>
      </c>
    </row>
    <row r="62" spans="1:11" s="44" customFormat="1" ht="14.25" x14ac:dyDescent="0.2">
      <c r="A62" s="102"/>
      <c r="B62" s="105"/>
      <c r="C62" s="106"/>
      <c r="D62" s="107"/>
      <c r="E62" s="108"/>
      <c r="F62" s="101"/>
      <c r="G62" s="102"/>
      <c r="H62" s="105"/>
      <c r="I62" s="106"/>
      <c r="J62" s="107"/>
      <c r="K62" s="108"/>
    </row>
    <row r="63" spans="1:11" s="44" customFormat="1" x14ac:dyDescent="0.25">
      <c r="A63" s="82" t="s">
        <v>40</v>
      </c>
      <c r="B63" s="105"/>
      <c r="C63" s="106"/>
      <c r="D63" s="107"/>
      <c r="E63" s="83">
        <f>(E61/C17)</f>
        <v>4.4903097481500005</v>
      </c>
      <c r="F63" s="101"/>
      <c r="G63" s="82" t="s">
        <v>40</v>
      </c>
      <c r="H63" s="105"/>
      <c r="I63" s="106"/>
      <c r="J63" s="107"/>
      <c r="K63" s="83">
        <f>(K61/I17)</f>
        <v>4.3133173933500002</v>
      </c>
    </row>
    <row r="64" spans="1:11" s="44" customFormat="1" ht="14.25" x14ac:dyDescent="0.2">
      <c r="A64" s="103"/>
      <c r="B64" s="99"/>
      <c r="C64" s="96"/>
      <c r="D64" s="96"/>
      <c r="E64" s="97"/>
      <c r="F64" s="101"/>
      <c r="G64" s="103"/>
      <c r="H64" s="99"/>
      <c r="I64" s="96"/>
      <c r="J64" s="96"/>
      <c r="K64" s="97"/>
    </row>
    <row r="65" spans="1:11" s="44" customFormat="1" ht="14.25" x14ac:dyDescent="0.2">
      <c r="A65" s="76" t="s">
        <v>41</v>
      </c>
      <c r="B65" s="99"/>
      <c r="C65" s="96"/>
      <c r="D65" s="96"/>
      <c r="E65" s="97"/>
      <c r="F65" s="101"/>
      <c r="G65" s="76" t="s">
        <v>41</v>
      </c>
      <c r="H65" s="99"/>
      <c r="I65" s="96"/>
      <c r="J65" s="96"/>
      <c r="K65" s="97"/>
    </row>
    <row r="66" spans="1:11" s="44" customFormat="1" ht="14.25" x14ac:dyDescent="0.2">
      <c r="A66" s="103"/>
      <c r="B66" s="99"/>
      <c r="C66" s="96"/>
      <c r="D66" s="96"/>
      <c r="E66" s="97"/>
      <c r="F66" s="101"/>
      <c r="G66" s="103"/>
      <c r="H66" s="99"/>
      <c r="I66" s="96"/>
      <c r="J66" s="96"/>
      <c r="K66" s="97"/>
    </row>
    <row r="67" spans="1:11" s="38" customFormat="1" x14ac:dyDescent="0.25">
      <c r="B67" s="84" t="s">
        <v>0</v>
      </c>
      <c r="C67" s="84" t="s">
        <v>1</v>
      </c>
      <c r="D67" s="84" t="s">
        <v>2</v>
      </c>
      <c r="E67" s="85" t="s">
        <v>3</v>
      </c>
      <c r="F67" s="95"/>
      <c r="H67" s="84" t="s">
        <v>0</v>
      </c>
      <c r="I67" s="84" t="s">
        <v>1</v>
      </c>
      <c r="J67" s="84" t="s">
        <v>2</v>
      </c>
      <c r="K67" s="85" t="s">
        <v>3</v>
      </c>
    </row>
    <row r="68" spans="1:11" s="38" customFormat="1" x14ac:dyDescent="0.25">
      <c r="A68" s="86"/>
      <c r="B68" s="84"/>
      <c r="C68" s="84"/>
      <c r="D68" s="84" t="s">
        <v>4</v>
      </c>
      <c r="E68" s="85" t="s">
        <v>5</v>
      </c>
      <c r="F68" s="95"/>
      <c r="G68" s="86"/>
      <c r="H68" s="84"/>
      <c r="I68" s="84"/>
      <c r="J68" s="84" t="s">
        <v>4</v>
      </c>
      <c r="K68" s="85" t="s">
        <v>5</v>
      </c>
    </row>
    <row r="69" spans="1:11" s="44" customFormat="1" x14ac:dyDescent="0.25">
      <c r="A69" s="86"/>
      <c r="B69" s="99"/>
      <c r="C69" s="96"/>
      <c r="D69" s="96"/>
      <c r="E69" s="97"/>
      <c r="F69" s="101"/>
      <c r="G69" s="86"/>
      <c r="H69" s="99"/>
      <c r="I69" s="96"/>
      <c r="J69" s="96"/>
      <c r="K69" s="97"/>
    </row>
    <row r="70" spans="1:11" s="44" customFormat="1" ht="14.25" x14ac:dyDescent="0.2">
      <c r="A70" s="87" t="s">
        <v>42</v>
      </c>
      <c r="B70" s="99" t="s">
        <v>43</v>
      </c>
      <c r="C70" s="96">
        <v>0</v>
      </c>
      <c r="D70" s="96">
        <v>0</v>
      </c>
      <c r="E70" s="97">
        <f>(C70*D70)</f>
        <v>0</v>
      </c>
      <c r="F70" s="101"/>
      <c r="G70" s="87" t="s">
        <v>42</v>
      </c>
      <c r="H70" s="99" t="s">
        <v>43</v>
      </c>
      <c r="I70" s="96">
        <v>0</v>
      </c>
      <c r="J70" s="96">
        <v>0</v>
      </c>
      <c r="K70" s="97">
        <f>(I70*J70)</f>
        <v>0</v>
      </c>
    </row>
    <row r="71" spans="1:11" s="44" customFormat="1" ht="14.25" x14ac:dyDescent="0.2">
      <c r="A71" s="87"/>
      <c r="B71" s="99"/>
      <c r="C71" s="96"/>
      <c r="D71" s="96"/>
      <c r="E71" s="97"/>
      <c r="F71" s="101"/>
      <c r="G71" s="87"/>
      <c r="H71" s="99"/>
      <c r="I71" s="96"/>
      <c r="J71" s="96"/>
      <c r="K71" s="97"/>
    </row>
    <row r="72" spans="1:11" s="44" customFormat="1" ht="14.25" x14ac:dyDescent="0.2">
      <c r="A72" s="78" t="s">
        <v>44</v>
      </c>
      <c r="B72" s="105" t="s">
        <v>45</v>
      </c>
      <c r="C72" s="106">
        <v>1</v>
      </c>
      <c r="D72" s="106">
        <f>(E56)*0.05</f>
        <v>11.013759500000001</v>
      </c>
      <c r="E72" s="108">
        <f>(C72*D72)</f>
        <v>11.013759500000001</v>
      </c>
      <c r="F72" s="101"/>
      <c r="G72" s="78" t="s">
        <v>44</v>
      </c>
      <c r="H72" s="105" t="s">
        <v>45</v>
      </c>
      <c r="I72" s="106">
        <v>1</v>
      </c>
      <c r="J72" s="106">
        <f>(K56)*0.05</f>
        <v>10.579635500000002</v>
      </c>
      <c r="K72" s="108">
        <f>(I72*J72)</f>
        <v>10.579635500000002</v>
      </c>
    </row>
    <row r="73" spans="1:11" s="44" customFormat="1" ht="14.25" x14ac:dyDescent="0.2">
      <c r="A73" s="87"/>
      <c r="B73" s="99"/>
      <c r="C73" s="96"/>
      <c r="D73" s="96"/>
      <c r="E73" s="97"/>
      <c r="F73" s="101"/>
      <c r="G73" s="87"/>
      <c r="H73" s="99"/>
      <c r="I73" s="96"/>
      <c r="J73" s="96"/>
      <c r="K73" s="97"/>
    </row>
    <row r="74" spans="1:11" s="44" customFormat="1" ht="14.25" x14ac:dyDescent="0.2">
      <c r="A74" s="88" t="s">
        <v>46</v>
      </c>
      <c r="B74" s="99" t="s">
        <v>21</v>
      </c>
      <c r="C74" s="109">
        <v>1</v>
      </c>
      <c r="D74" s="109">
        <v>151.4</v>
      </c>
      <c r="E74" s="97">
        <f>(C74*D74)</f>
        <v>151.4</v>
      </c>
      <c r="F74" s="101"/>
      <c r="G74" s="88" t="s">
        <v>46</v>
      </c>
      <c r="H74" s="99" t="s">
        <v>21</v>
      </c>
      <c r="I74" s="109">
        <v>1</v>
      </c>
      <c r="J74" s="109">
        <v>151.4</v>
      </c>
      <c r="K74" s="97">
        <f>(I74*J74)</f>
        <v>151.4</v>
      </c>
    </row>
    <row r="75" spans="1:11" s="44" customFormat="1" ht="14.25" x14ac:dyDescent="0.2">
      <c r="A75" s="87"/>
      <c r="B75" s="99"/>
      <c r="C75" s="104"/>
      <c r="D75" s="96"/>
      <c r="E75" s="97"/>
      <c r="F75" s="101"/>
      <c r="G75" s="87"/>
      <c r="H75" s="99"/>
      <c r="I75" s="104"/>
      <c r="J75" s="96"/>
      <c r="K75" s="97"/>
    </row>
    <row r="76" spans="1:11" s="44" customFormat="1" ht="14.25" x14ac:dyDescent="0.2">
      <c r="A76" s="87" t="s">
        <v>47</v>
      </c>
      <c r="B76" s="99" t="s">
        <v>48</v>
      </c>
      <c r="C76" s="96">
        <v>0.84</v>
      </c>
      <c r="D76" s="96">
        <v>10</v>
      </c>
      <c r="E76" s="97">
        <f>(C76*D76)</f>
        <v>8.4</v>
      </c>
      <c r="F76" s="101"/>
      <c r="G76" s="87" t="s">
        <v>47</v>
      </c>
      <c r="H76" s="99" t="s">
        <v>48</v>
      </c>
      <c r="I76" s="96">
        <v>0.63</v>
      </c>
      <c r="J76" s="96">
        <v>10</v>
      </c>
      <c r="K76" s="97">
        <f>(I76*J76)</f>
        <v>6.3</v>
      </c>
    </row>
    <row r="77" spans="1:11" s="44" customFormat="1" ht="14.25" x14ac:dyDescent="0.2">
      <c r="A77" s="87"/>
      <c r="B77" s="99"/>
      <c r="C77" s="96"/>
      <c r="D77" s="96"/>
      <c r="E77" s="97"/>
      <c r="F77" s="101"/>
      <c r="G77" s="87"/>
      <c r="H77" s="99"/>
      <c r="I77" s="96"/>
      <c r="J77" s="96"/>
      <c r="K77" s="97"/>
    </row>
    <row r="78" spans="1:11" s="44" customFormat="1" ht="14.25" x14ac:dyDescent="0.2">
      <c r="A78" s="87" t="s">
        <v>49</v>
      </c>
      <c r="B78" s="99"/>
      <c r="C78" s="96"/>
      <c r="D78" s="96"/>
      <c r="E78" s="97"/>
      <c r="F78" s="101"/>
      <c r="G78" s="87" t="s">
        <v>49</v>
      </c>
      <c r="H78" s="99"/>
      <c r="I78" s="96"/>
      <c r="J78" s="96"/>
      <c r="K78" s="97"/>
    </row>
    <row r="79" spans="1:11" s="44" customFormat="1" ht="14.25" x14ac:dyDescent="0.2">
      <c r="A79" s="103" t="s">
        <v>35</v>
      </c>
      <c r="B79" s="99" t="s">
        <v>21</v>
      </c>
      <c r="C79" s="96">
        <v>1</v>
      </c>
      <c r="D79" s="80">
        <v>8.83</v>
      </c>
      <c r="E79" s="97">
        <f>(C79*D79)</f>
        <v>8.83</v>
      </c>
      <c r="F79" s="101"/>
      <c r="G79" s="103" t="s">
        <v>35</v>
      </c>
      <c r="H79" s="99" t="s">
        <v>21</v>
      </c>
      <c r="I79" s="96">
        <v>1</v>
      </c>
      <c r="J79" s="80">
        <v>7.25</v>
      </c>
      <c r="K79" s="97">
        <f>(I79*J79)</f>
        <v>7.25</v>
      </c>
    </row>
    <row r="80" spans="1:11" s="44" customFormat="1" ht="14.25" x14ac:dyDescent="0.2">
      <c r="A80" s="103" t="s">
        <v>36</v>
      </c>
      <c r="B80" s="99" t="s">
        <v>21</v>
      </c>
      <c r="C80" s="96">
        <v>1</v>
      </c>
      <c r="D80" s="80">
        <v>6.34</v>
      </c>
      <c r="E80" s="97">
        <f>(C80*D80)</f>
        <v>6.34</v>
      </c>
      <c r="F80" s="101"/>
      <c r="G80" s="103" t="s">
        <v>36</v>
      </c>
      <c r="H80" s="99" t="s">
        <v>21</v>
      </c>
      <c r="I80" s="96">
        <v>1</v>
      </c>
      <c r="J80" s="80">
        <v>4.21</v>
      </c>
      <c r="K80" s="97">
        <f>(I80*J80)</f>
        <v>4.21</v>
      </c>
    </row>
    <row r="81" spans="1:11" s="44" customFormat="1" ht="14.25" x14ac:dyDescent="0.2">
      <c r="A81" s="103"/>
      <c r="B81" s="99"/>
      <c r="C81" s="96"/>
      <c r="D81" s="89"/>
      <c r="E81" s="97"/>
      <c r="F81" s="101"/>
      <c r="G81" s="103"/>
      <c r="H81" s="99"/>
      <c r="I81" s="96"/>
      <c r="J81" s="89"/>
      <c r="K81" s="97"/>
    </row>
    <row r="82" spans="1:11" s="44" customFormat="1" ht="14.25" x14ac:dyDescent="0.2">
      <c r="A82" s="87" t="s">
        <v>50</v>
      </c>
      <c r="B82" s="99"/>
      <c r="C82" s="96"/>
      <c r="D82" s="89"/>
      <c r="E82" s="97"/>
      <c r="F82" s="101"/>
      <c r="G82" s="87" t="s">
        <v>50</v>
      </c>
      <c r="H82" s="99"/>
      <c r="I82" s="96"/>
      <c r="J82" s="89"/>
      <c r="K82" s="97"/>
    </row>
    <row r="83" spans="1:11" s="44" customFormat="1" ht="14.25" x14ac:dyDescent="0.2">
      <c r="A83" s="103" t="s">
        <v>35</v>
      </c>
      <c r="B83" s="99" t="s">
        <v>21</v>
      </c>
      <c r="C83" s="96">
        <v>1</v>
      </c>
      <c r="D83" s="80">
        <v>12.48</v>
      </c>
      <c r="E83" s="97">
        <f>(C83*D83)</f>
        <v>12.48</v>
      </c>
      <c r="F83" s="101"/>
      <c r="G83" s="103" t="s">
        <v>35</v>
      </c>
      <c r="H83" s="99" t="s">
        <v>21</v>
      </c>
      <c r="I83" s="96">
        <v>1</v>
      </c>
      <c r="J83" s="80">
        <v>9.35</v>
      </c>
      <c r="K83" s="97">
        <f>(I83*J83)</f>
        <v>9.35</v>
      </c>
    </row>
    <row r="84" spans="1:11" s="44" customFormat="1" ht="14.25" x14ac:dyDescent="0.2">
      <c r="A84" s="103" t="s">
        <v>36</v>
      </c>
      <c r="B84" s="99" t="s">
        <v>21</v>
      </c>
      <c r="C84" s="96">
        <v>1</v>
      </c>
      <c r="D84" s="80">
        <v>14.2</v>
      </c>
      <c r="E84" s="97">
        <f>(C84*D84)</f>
        <v>14.2</v>
      </c>
      <c r="F84" s="101"/>
      <c r="G84" s="103" t="s">
        <v>36</v>
      </c>
      <c r="H84" s="99" t="s">
        <v>21</v>
      </c>
      <c r="I84" s="96">
        <v>1</v>
      </c>
      <c r="J84" s="80">
        <v>10.16</v>
      </c>
      <c r="K84" s="97">
        <f>(I84*J84)</f>
        <v>10.16</v>
      </c>
    </row>
    <row r="85" spans="1:11" s="44" customFormat="1" ht="14.25" x14ac:dyDescent="0.2">
      <c r="B85" s="99"/>
      <c r="C85" s="99"/>
      <c r="D85" s="99"/>
      <c r="E85" s="100"/>
      <c r="F85" s="101"/>
      <c r="H85" s="99"/>
      <c r="I85" s="99"/>
      <c r="J85" s="99"/>
      <c r="K85" s="100"/>
    </row>
    <row r="86" spans="1:11" s="38" customFormat="1" x14ac:dyDescent="0.25">
      <c r="A86" s="82" t="s">
        <v>51</v>
      </c>
      <c r="B86" s="84"/>
      <c r="C86" s="84"/>
      <c r="D86" s="84"/>
      <c r="E86" s="90">
        <f>SUM(E70:E85)</f>
        <v>212.6637595</v>
      </c>
      <c r="F86" s="95"/>
      <c r="G86" s="82" t="s">
        <v>51</v>
      </c>
      <c r="H86" s="84"/>
      <c r="I86" s="84"/>
      <c r="J86" s="84"/>
      <c r="K86" s="90">
        <f>SUM(K70:K85)</f>
        <v>199.24963550000001</v>
      </c>
    </row>
    <row r="87" spans="1:11" s="44" customFormat="1" ht="14.25" x14ac:dyDescent="0.2">
      <c r="A87" s="110"/>
      <c r="B87" s="99"/>
      <c r="C87" s="99"/>
      <c r="D87" s="99"/>
      <c r="E87" s="100"/>
      <c r="F87" s="101"/>
      <c r="G87" s="110"/>
      <c r="H87" s="99"/>
      <c r="I87" s="99"/>
      <c r="J87" s="99"/>
      <c r="K87" s="100"/>
    </row>
    <row r="88" spans="1:11" s="44" customFormat="1" x14ac:dyDescent="0.25">
      <c r="A88" s="91" t="s">
        <v>52</v>
      </c>
      <c r="B88" s="99"/>
      <c r="C88" s="99"/>
      <c r="D88" s="99"/>
      <c r="E88" s="90">
        <f>(E61+E86)</f>
        <v>437.17924690749999</v>
      </c>
      <c r="F88" s="101"/>
      <c r="G88" s="91" t="s">
        <v>52</v>
      </c>
      <c r="H88" s="99"/>
      <c r="I88" s="99"/>
      <c r="J88" s="99"/>
      <c r="K88" s="90">
        <f>(K61+K86)</f>
        <v>414.91550516749999</v>
      </c>
    </row>
    <row r="89" spans="1:11" s="44" customFormat="1" x14ac:dyDescent="0.25">
      <c r="A89" s="91"/>
      <c r="B89" s="99"/>
      <c r="C89" s="99"/>
      <c r="D89" s="99"/>
      <c r="E89" s="100"/>
      <c r="F89" s="101"/>
      <c r="G89" s="91"/>
      <c r="H89" s="99"/>
      <c r="I89" s="99"/>
      <c r="J89" s="99"/>
      <c r="K89" s="100"/>
    </row>
    <row r="90" spans="1:11" s="44" customFormat="1" x14ac:dyDescent="0.25">
      <c r="A90" s="92" t="s">
        <v>53</v>
      </c>
      <c r="B90" s="99"/>
      <c r="C90" s="99"/>
      <c r="D90" s="99"/>
      <c r="E90" s="90">
        <f>(E20-E61)</f>
        <v>325.48451259249998</v>
      </c>
      <c r="F90" s="101"/>
      <c r="G90" s="92" t="s">
        <v>53</v>
      </c>
      <c r="H90" s="99"/>
      <c r="I90" s="99"/>
      <c r="J90" s="99"/>
      <c r="K90" s="90">
        <f>(K20-K61)</f>
        <v>334.33413033249997</v>
      </c>
    </row>
    <row r="91" spans="1:11" s="44" customFormat="1" x14ac:dyDescent="0.25">
      <c r="A91" s="38"/>
      <c r="B91" s="99"/>
      <c r="C91" s="99"/>
      <c r="D91" s="99"/>
      <c r="E91" s="90"/>
      <c r="F91" s="101"/>
      <c r="G91" s="38"/>
      <c r="H91" s="99"/>
      <c r="I91" s="99"/>
      <c r="J91" s="99"/>
      <c r="K91" s="90"/>
    </row>
    <row r="92" spans="1:11" s="44" customFormat="1" x14ac:dyDescent="0.25">
      <c r="A92" s="91" t="s">
        <v>54</v>
      </c>
      <c r="B92" s="99"/>
      <c r="C92" s="99"/>
      <c r="D92" s="99"/>
      <c r="E92" s="83">
        <f>(E20-E88)</f>
        <v>112.82075309250001</v>
      </c>
      <c r="F92" s="101"/>
      <c r="G92" s="91" t="s">
        <v>54</v>
      </c>
      <c r="H92" s="99"/>
      <c r="I92" s="99"/>
      <c r="J92" s="99"/>
      <c r="K92" s="83">
        <f>(K20-K88)</f>
        <v>135.08449483250001</v>
      </c>
    </row>
    <row r="93" spans="1:11" s="44" customFormat="1" x14ac:dyDescent="0.25">
      <c r="A93" s="38"/>
      <c r="B93" s="99"/>
      <c r="C93" s="99"/>
      <c r="D93" s="99"/>
      <c r="E93" s="90"/>
      <c r="F93" s="101"/>
      <c r="G93" s="38"/>
      <c r="H93" s="99"/>
      <c r="I93" s="99"/>
      <c r="J93" s="99"/>
      <c r="K93" s="90"/>
    </row>
    <row r="94" spans="1:11" s="44" customFormat="1" x14ac:dyDescent="0.25">
      <c r="A94" s="38" t="s">
        <v>55</v>
      </c>
      <c r="B94" s="99" t="s">
        <v>56</v>
      </c>
      <c r="C94" s="99"/>
      <c r="D94" s="99"/>
      <c r="E94" s="90">
        <f>(E88)/C17</f>
        <v>8.7435849381500006</v>
      </c>
      <c r="F94" s="101"/>
      <c r="G94" s="38" t="s">
        <v>55</v>
      </c>
      <c r="H94" s="99" t="s">
        <v>56</v>
      </c>
      <c r="I94" s="99"/>
      <c r="J94" s="99"/>
      <c r="K94" s="90">
        <f>(K88)/I17</f>
        <v>8.2983101033499995</v>
      </c>
    </row>
    <row r="95" spans="1:11" s="30" customFormat="1" x14ac:dyDescent="0.25">
      <c r="A95" s="38"/>
      <c r="B95" s="77"/>
      <c r="C95" s="77"/>
      <c r="D95" s="77"/>
      <c r="E95" s="90"/>
      <c r="G95" s="38"/>
      <c r="H95" s="77"/>
      <c r="I95" s="77"/>
      <c r="J95" s="77"/>
      <c r="K95" s="90"/>
    </row>
    <row r="96" spans="1:11" x14ac:dyDescent="0.25">
      <c r="A96" s="3"/>
      <c r="E96" s="11"/>
      <c r="G96" s="3"/>
      <c r="K96" s="11"/>
    </row>
    <row r="97" spans="1:11" s="39" customFormat="1" ht="14.25" x14ac:dyDescent="0.2">
      <c r="A97" s="12" t="s">
        <v>57</v>
      </c>
      <c r="B97" s="40"/>
      <c r="C97" s="40"/>
      <c r="D97" s="40"/>
      <c r="E97" s="11"/>
      <c r="G97" s="12"/>
      <c r="H97" s="40"/>
      <c r="I97" s="40"/>
      <c r="J97" s="40"/>
      <c r="K97" s="11"/>
    </row>
    <row r="98" spans="1:11" s="39" customFormat="1" ht="14.25" x14ac:dyDescent="0.2">
      <c r="A98" s="13"/>
      <c r="B98" s="40"/>
      <c r="C98" s="40"/>
      <c r="D98" s="40"/>
      <c r="E98" s="11"/>
      <c r="G98" s="13"/>
      <c r="H98" s="40"/>
      <c r="I98" s="40"/>
      <c r="J98" s="40"/>
      <c r="K98" s="11"/>
    </row>
    <row r="99" spans="1:11" s="39" customFormat="1" ht="14.25" x14ac:dyDescent="0.2">
      <c r="A99" s="12" t="s">
        <v>58</v>
      </c>
      <c r="B99" s="40"/>
      <c r="C99" s="40"/>
      <c r="D99" s="40"/>
      <c r="E99" s="11"/>
      <c r="G99" s="12"/>
      <c r="H99" s="40"/>
      <c r="I99" s="40"/>
      <c r="J99" s="40"/>
      <c r="K99" s="11"/>
    </row>
    <row r="100" spans="1:11" s="39" customFormat="1" ht="14.25" x14ac:dyDescent="0.2">
      <c r="A100" s="12"/>
      <c r="B100" s="40"/>
      <c r="C100" s="40"/>
      <c r="D100" s="40"/>
      <c r="E100" s="11"/>
      <c r="G100" s="12"/>
      <c r="H100" s="40"/>
      <c r="I100" s="40"/>
      <c r="J100" s="40"/>
      <c r="K100" s="11"/>
    </row>
    <row r="101" spans="1:11" s="39" customFormat="1" ht="14.25" x14ac:dyDescent="0.2">
      <c r="A101" s="12" t="s">
        <v>59</v>
      </c>
      <c r="B101" s="40"/>
      <c r="C101" s="40"/>
      <c r="D101" s="40"/>
      <c r="E101" s="11"/>
      <c r="G101" s="12"/>
      <c r="H101" s="40"/>
      <c r="I101" s="40"/>
      <c r="J101" s="40"/>
      <c r="K101" s="11"/>
    </row>
    <row r="102" spans="1:11" s="39" customFormat="1" ht="12.75" x14ac:dyDescent="0.2">
      <c r="A102" s="3"/>
      <c r="B102" s="40"/>
      <c r="C102" s="40"/>
      <c r="D102" s="40"/>
      <c r="E102" s="11"/>
      <c r="G102" s="3"/>
      <c r="H102" s="40"/>
      <c r="I102" s="40"/>
      <c r="J102" s="40"/>
      <c r="K102" s="11"/>
    </row>
    <row r="103" spans="1:11" s="39" customFormat="1" ht="14.25" x14ac:dyDescent="0.2">
      <c r="A103" s="14" t="s">
        <v>60</v>
      </c>
      <c r="B103" s="40"/>
      <c r="C103" s="40"/>
      <c r="D103" s="40"/>
      <c r="E103" s="11"/>
      <c r="G103" s="14"/>
      <c r="H103" s="40"/>
      <c r="I103" s="40"/>
      <c r="J103" s="40"/>
      <c r="K103" s="11"/>
    </row>
    <row r="104" spans="1:11" s="39" customFormat="1" ht="12.75" x14ac:dyDescent="0.2">
      <c r="A104" s="15" t="s">
        <v>61</v>
      </c>
      <c r="B104" s="40"/>
      <c r="C104" s="40"/>
      <c r="D104" s="40"/>
      <c r="E104" s="11"/>
      <c r="G104" s="15"/>
      <c r="H104" s="40"/>
      <c r="I104" s="40"/>
      <c r="J104" s="40"/>
      <c r="K104" s="11"/>
    </row>
    <row r="105" spans="1:11" s="39" customFormat="1" ht="12.75" x14ac:dyDescent="0.2">
      <c r="A105" s="43" t="s">
        <v>62</v>
      </c>
      <c r="B105" s="40"/>
      <c r="C105" s="40"/>
      <c r="D105" s="40"/>
      <c r="E105" s="42"/>
      <c r="G105" s="43"/>
      <c r="H105" s="40"/>
      <c r="I105" s="40"/>
      <c r="J105" s="40"/>
      <c r="K105" s="42"/>
    </row>
    <row r="106" spans="1:11" s="39" customFormat="1" ht="12.75" x14ac:dyDescent="0.2">
      <c r="A106" s="16"/>
      <c r="B106" s="40"/>
      <c r="C106" s="40"/>
      <c r="D106" s="40"/>
      <c r="E106" s="42"/>
      <c r="G106" s="16"/>
      <c r="H106" s="40"/>
      <c r="I106" s="40"/>
      <c r="J106" s="40"/>
      <c r="K106" s="42"/>
    </row>
    <row r="107" spans="1:11" s="39" customFormat="1" ht="12.75" x14ac:dyDescent="0.2">
      <c r="A107" s="15" t="s">
        <v>63</v>
      </c>
      <c r="B107" s="40"/>
      <c r="C107" s="40"/>
      <c r="D107" s="40"/>
      <c r="E107" s="42"/>
      <c r="G107" s="15"/>
      <c r="H107" s="40"/>
      <c r="I107" s="40"/>
      <c r="J107" s="40"/>
      <c r="K107" s="42"/>
    </row>
    <row r="108" spans="1:11" s="39" customFormat="1" ht="12.75" x14ac:dyDescent="0.2">
      <c r="A108" s="15"/>
      <c r="B108" s="40"/>
      <c r="C108" s="40"/>
      <c r="D108" s="40"/>
      <c r="E108" s="42"/>
      <c r="G108" s="15"/>
      <c r="H108" s="40"/>
      <c r="I108" s="40"/>
      <c r="J108" s="40"/>
      <c r="K108" s="42"/>
    </row>
    <row r="109" spans="1:11" s="39" customFormat="1" ht="12.75" x14ac:dyDescent="0.2">
      <c r="A109" s="15" t="s">
        <v>74</v>
      </c>
      <c r="B109" s="40"/>
      <c r="C109" s="40"/>
      <c r="D109" s="40"/>
      <c r="E109" s="42"/>
      <c r="G109" s="15"/>
      <c r="H109" s="40"/>
      <c r="I109" s="40"/>
      <c r="J109" s="40"/>
      <c r="K109" s="42"/>
    </row>
    <row r="110" spans="1:11" s="39" customFormat="1" ht="12.75" x14ac:dyDescent="0.2">
      <c r="A110" s="39" t="s">
        <v>64</v>
      </c>
      <c r="B110" s="40"/>
      <c r="C110" s="40"/>
      <c r="D110" s="40"/>
      <c r="E110" s="40"/>
      <c r="H110" s="40"/>
      <c r="I110" s="40"/>
      <c r="J110" s="40"/>
      <c r="K110" s="40"/>
    </row>
    <row r="111" spans="1:11" s="39" customFormat="1" ht="12.75" x14ac:dyDescent="0.2">
      <c r="B111" s="40"/>
      <c r="C111" s="40"/>
      <c r="D111" s="40"/>
      <c r="E111" s="40"/>
      <c r="H111" s="40"/>
      <c r="I111" s="40"/>
      <c r="J111" s="40"/>
      <c r="K111" s="40"/>
    </row>
  </sheetData>
  <hyperlinks>
    <hyperlink ref="A10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9"/>
  <sheetViews>
    <sheetView topLeftCell="A30" zoomScale="85" zoomScaleNormal="85" workbookViewId="0">
      <selection activeCell="P1" sqref="A1:P54"/>
    </sheetView>
  </sheetViews>
  <sheetFormatPr defaultRowHeight="15" x14ac:dyDescent="0.25"/>
  <cols>
    <col min="1" max="1" width="9.28515625" customWidth="1"/>
    <col min="2" max="2" width="13.140625" customWidth="1"/>
    <col min="3" max="3" width="9" customWidth="1"/>
    <col min="4" max="6" width="10.28515625" customWidth="1"/>
    <col min="7" max="7" width="11" customWidth="1"/>
    <col min="8" max="8" width="10.28515625" customWidth="1"/>
    <col min="10" max="10" width="13.140625" customWidth="1"/>
    <col min="11" max="11" width="9" customWidth="1"/>
    <col min="12" max="14" width="10.28515625" customWidth="1"/>
    <col min="15" max="15" width="11" customWidth="1"/>
    <col min="16" max="16" width="10.28515625" customWidth="1"/>
    <col min="247" max="247" width="9.28515625" customWidth="1"/>
    <col min="248" max="248" width="13.140625" customWidth="1"/>
    <col min="249" max="249" width="9" customWidth="1"/>
    <col min="250" max="254" width="10.28515625" customWidth="1"/>
    <col min="256" max="256" width="12.7109375" customWidth="1"/>
    <col min="257" max="263" width="10.28515625" customWidth="1"/>
    <col min="503" max="503" width="9.28515625" customWidth="1"/>
    <col min="504" max="504" width="13.140625" customWidth="1"/>
    <col min="505" max="505" width="9" customWidth="1"/>
    <col min="506" max="510" width="10.28515625" customWidth="1"/>
    <col min="512" max="512" width="12.7109375" customWidth="1"/>
    <col min="513" max="519" width="10.28515625" customWidth="1"/>
    <col min="759" max="759" width="9.28515625" customWidth="1"/>
    <col min="760" max="760" width="13.140625" customWidth="1"/>
    <col min="761" max="761" width="9" customWidth="1"/>
    <col min="762" max="766" width="10.28515625" customWidth="1"/>
    <col min="768" max="768" width="12.7109375" customWidth="1"/>
    <col min="769" max="775" width="10.28515625" customWidth="1"/>
    <col min="1015" max="1015" width="9.28515625" customWidth="1"/>
    <col min="1016" max="1016" width="13.140625" customWidth="1"/>
    <col min="1017" max="1017" width="9" customWidth="1"/>
    <col min="1018" max="1022" width="10.28515625" customWidth="1"/>
    <col min="1024" max="1024" width="12.7109375" customWidth="1"/>
    <col min="1025" max="1031" width="10.28515625" customWidth="1"/>
    <col min="1271" max="1271" width="9.28515625" customWidth="1"/>
    <col min="1272" max="1272" width="13.140625" customWidth="1"/>
    <col min="1273" max="1273" width="9" customWidth="1"/>
    <col min="1274" max="1278" width="10.28515625" customWidth="1"/>
    <col min="1280" max="1280" width="12.7109375" customWidth="1"/>
    <col min="1281" max="1287" width="10.28515625" customWidth="1"/>
    <col min="1527" max="1527" width="9.28515625" customWidth="1"/>
    <col min="1528" max="1528" width="13.140625" customWidth="1"/>
    <col min="1529" max="1529" width="9" customWidth="1"/>
    <col min="1530" max="1534" width="10.28515625" customWidth="1"/>
    <col min="1536" max="1536" width="12.7109375" customWidth="1"/>
    <col min="1537" max="1543" width="10.28515625" customWidth="1"/>
    <col min="1783" max="1783" width="9.28515625" customWidth="1"/>
    <col min="1784" max="1784" width="13.140625" customWidth="1"/>
    <col min="1785" max="1785" width="9" customWidth="1"/>
    <col min="1786" max="1790" width="10.28515625" customWidth="1"/>
    <col min="1792" max="1792" width="12.7109375" customWidth="1"/>
    <col min="1793" max="1799" width="10.28515625" customWidth="1"/>
    <col min="2039" max="2039" width="9.28515625" customWidth="1"/>
    <col min="2040" max="2040" width="13.140625" customWidth="1"/>
    <col min="2041" max="2041" width="9" customWidth="1"/>
    <col min="2042" max="2046" width="10.28515625" customWidth="1"/>
    <col min="2048" max="2048" width="12.7109375" customWidth="1"/>
    <col min="2049" max="2055" width="10.28515625" customWidth="1"/>
    <col min="2295" max="2295" width="9.28515625" customWidth="1"/>
    <col min="2296" max="2296" width="13.140625" customWidth="1"/>
    <col min="2297" max="2297" width="9" customWidth="1"/>
    <col min="2298" max="2302" width="10.28515625" customWidth="1"/>
    <col min="2304" max="2304" width="12.7109375" customWidth="1"/>
    <col min="2305" max="2311" width="10.28515625" customWidth="1"/>
    <col min="2551" max="2551" width="9.28515625" customWidth="1"/>
    <col min="2552" max="2552" width="13.140625" customWidth="1"/>
    <col min="2553" max="2553" width="9" customWidth="1"/>
    <col min="2554" max="2558" width="10.28515625" customWidth="1"/>
    <col min="2560" max="2560" width="12.7109375" customWidth="1"/>
    <col min="2561" max="2567" width="10.28515625" customWidth="1"/>
    <col min="2807" max="2807" width="9.28515625" customWidth="1"/>
    <col min="2808" max="2808" width="13.140625" customWidth="1"/>
    <col min="2809" max="2809" width="9" customWidth="1"/>
    <col min="2810" max="2814" width="10.28515625" customWidth="1"/>
    <col min="2816" max="2816" width="12.7109375" customWidth="1"/>
    <col min="2817" max="2823" width="10.28515625" customWidth="1"/>
    <col min="3063" max="3063" width="9.28515625" customWidth="1"/>
    <col min="3064" max="3064" width="13.140625" customWidth="1"/>
    <col min="3065" max="3065" width="9" customWidth="1"/>
    <col min="3066" max="3070" width="10.28515625" customWidth="1"/>
    <col min="3072" max="3072" width="12.7109375" customWidth="1"/>
    <col min="3073" max="3079" width="10.28515625" customWidth="1"/>
    <col min="3319" max="3319" width="9.28515625" customWidth="1"/>
    <col min="3320" max="3320" width="13.140625" customWidth="1"/>
    <col min="3321" max="3321" width="9" customWidth="1"/>
    <col min="3322" max="3326" width="10.28515625" customWidth="1"/>
    <col min="3328" max="3328" width="12.7109375" customWidth="1"/>
    <col min="3329" max="3335" width="10.28515625" customWidth="1"/>
    <col min="3575" max="3575" width="9.28515625" customWidth="1"/>
    <col min="3576" max="3576" width="13.140625" customWidth="1"/>
    <col min="3577" max="3577" width="9" customWidth="1"/>
    <col min="3578" max="3582" width="10.28515625" customWidth="1"/>
    <col min="3584" max="3584" width="12.7109375" customWidth="1"/>
    <col min="3585" max="3591" width="10.28515625" customWidth="1"/>
    <col min="3831" max="3831" width="9.28515625" customWidth="1"/>
    <col min="3832" max="3832" width="13.140625" customWidth="1"/>
    <col min="3833" max="3833" width="9" customWidth="1"/>
    <col min="3834" max="3838" width="10.28515625" customWidth="1"/>
    <col min="3840" max="3840" width="12.7109375" customWidth="1"/>
    <col min="3841" max="3847" width="10.28515625" customWidth="1"/>
    <col min="4087" max="4087" width="9.28515625" customWidth="1"/>
    <col min="4088" max="4088" width="13.140625" customWidth="1"/>
    <col min="4089" max="4089" width="9" customWidth="1"/>
    <col min="4090" max="4094" width="10.28515625" customWidth="1"/>
    <col min="4096" max="4096" width="12.7109375" customWidth="1"/>
    <col min="4097" max="4103" width="10.28515625" customWidth="1"/>
    <col min="4343" max="4343" width="9.28515625" customWidth="1"/>
    <col min="4344" max="4344" width="13.140625" customWidth="1"/>
    <col min="4345" max="4345" width="9" customWidth="1"/>
    <col min="4346" max="4350" width="10.28515625" customWidth="1"/>
    <col min="4352" max="4352" width="12.7109375" customWidth="1"/>
    <col min="4353" max="4359" width="10.28515625" customWidth="1"/>
    <col min="4599" max="4599" width="9.28515625" customWidth="1"/>
    <col min="4600" max="4600" width="13.140625" customWidth="1"/>
    <col min="4601" max="4601" width="9" customWidth="1"/>
    <col min="4602" max="4606" width="10.28515625" customWidth="1"/>
    <col min="4608" max="4608" width="12.7109375" customWidth="1"/>
    <col min="4609" max="4615" width="10.28515625" customWidth="1"/>
    <col min="4855" max="4855" width="9.28515625" customWidth="1"/>
    <col min="4856" max="4856" width="13.140625" customWidth="1"/>
    <col min="4857" max="4857" width="9" customWidth="1"/>
    <col min="4858" max="4862" width="10.28515625" customWidth="1"/>
    <col min="4864" max="4864" width="12.7109375" customWidth="1"/>
    <col min="4865" max="4871" width="10.28515625" customWidth="1"/>
    <col min="5111" max="5111" width="9.28515625" customWidth="1"/>
    <col min="5112" max="5112" width="13.140625" customWidth="1"/>
    <col min="5113" max="5113" width="9" customWidth="1"/>
    <col min="5114" max="5118" width="10.28515625" customWidth="1"/>
    <col min="5120" max="5120" width="12.7109375" customWidth="1"/>
    <col min="5121" max="5127" width="10.28515625" customWidth="1"/>
    <col min="5367" max="5367" width="9.28515625" customWidth="1"/>
    <col min="5368" max="5368" width="13.140625" customWidth="1"/>
    <col min="5369" max="5369" width="9" customWidth="1"/>
    <col min="5370" max="5374" width="10.28515625" customWidth="1"/>
    <col min="5376" max="5376" width="12.7109375" customWidth="1"/>
    <col min="5377" max="5383" width="10.28515625" customWidth="1"/>
    <col min="5623" max="5623" width="9.28515625" customWidth="1"/>
    <col min="5624" max="5624" width="13.140625" customWidth="1"/>
    <col min="5625" max="5625" width="9" customWidth="1"/>
    <col min="5626" max="5630" width="10.28515625" customWidth="1"/>
    <col min="5632" max="5632" width="12.7109375" customWidth="1"/>
    <col min="5633" max="5639" width="10.28515625" customWidth="1"/>
    <col min="5879" max="5879" width="9.28515625" customWidth="1"/>
    <col min="5880" max="5880" width="13.140625" customWidth="1"/>
    <col min="5881" max="5881" width="9" customWidth="1"/>
    <col min="5882" max="5886" width="10.28515625" customWidth="1"/>
    <col min="5888" max="5888" width="12.7109375" customWidth="1"/>
    <col min="5889" max="5895" width="10.28515625" customWidth="1"/>
    <col min="6135" max="6135" width="9.28515625" customWidth="1"/>
    <col min="6136" max="6136" width="13.140625" customWidth="1"/>
    <col min="6137" max="6137" width="9" customWidth="1"/>
    <col min="6138" max="6142" width="10.28515625" customWidth="1"/>
    <col min="6144" max="6144" width="12.7109375" customWidth="1"/>
    <col min="6145" max="6151" width="10.28515625" customWidth="1"/>
    <col min="6391" max="6391" width="9.28515625" customWidth="1"/>
    <col min="6392" max="6392" width="13.140625" customWidth="1"/>
    <col min="6393" max="6393" width="9" customWidth="1"/>
    <col min="6394" max="6398" width="10.28515625" customWidth="1"/>
    <col min="6400" max="6400" width="12.7109375" customWidth="1"/>
    <col min="6401" max="6407" width="10.28515625" customWidth="1"/>
    <col min="6647" max="6647" width="9.28515625" customWidth="1"/>
    <col min="6648" max="6648" width="13.140625" customWidth="1"/>
    <col min="6649" max="6649" width="9" customWidth="1"/>
    <col min="6650" max="6654" width="10.28515625" customWidth="1"/>
    <col min="6656" max="6656" width="12.7109375" customWidth="1"/>
    <col min="6657" max="6663" width="10.28515625" customWidth="1"/>
    <col min="6903" max="6903" width="9.28515625" customWidth="1"/>
    <col min="6904" max="6904" width="13.140625" customWidth="1"/>
    <col min="6905" max="6905" width="9" customWidth="1"/>
    <col min="6906" max="6910" width="10.28515625" customWidth="1"/>
    <col min="6912" max="6912" width="12.7109375" customWidth="1"/>
    <col min="6913" max="6919" width="10.28515625" customWidth="1"/>
    <col min="7159" max="7159" width="9.28515625" customWidth="1"/>
    <col min="7160" max="7160" width="13.140625" customWidth="1"/>
    <col min="7161" max="7161" width="9" customWidth="1"/>
    <col min="7162" max="7166" width="10.28515625" customWidth="1"/>
    <col min="7168" max="7168" width="12.7109375" customWidth="1"/>
    <col min="7169" max="7175" width="10.28515625" customWidth="1"/>
    <col min="7415" max="7415" width="9.28515625" customWidth="1"/>
    <col min="7416" max="7416" width="13.140625" customWidth="1"/>
    <col min="7417" max="7417" width="9" customWidth="1"/>
    <col min="7418" max="7422" width="10.28515625" customWidth="1"/>
    <col min="7424" max="7424" width="12.7109375" customWidth="1"/>
    <col min="7425" max="7431" width="10.28515625" customWidth="1"/>
    <col min="7671" max="7671" width="9.28515625" customWidth="1"/>
    <col min="7672" max="7672" width="13.140625" customWidth="1"/>
    <col min="7673" max="7673" width="9" customWidth="1"/>
    <col min="7674" max="7678" width="10.28515625" customWidth="1"/>
    <col min="7680" max="7680" width="12.7109375" customWidth="1"/>
    <col min="7681" max="7687" width="10.28515625" customWidth="1"/>
    <col min="7927" max="7927" width="9.28515625" customWidth="1"/>
    <col min="7928" max="7928" width="13.140625" customWidth="1"/>
    <col min="7929" max="7929" width="9" customWidth="1"/>
    <col min="7930" max="7934" width="10.28515625" customWidth="1"/>
    <col min="7936" max="7936" width="12.7109375" customWidth="1"/>
    <col min="7937" max="7943" width="10.28515625" customWidth="1"/>
    <col min="8183" max="8183" width="9.28515625" customWidth="1"/>
    <col min="8184" max="8184" width="13.140625" customWidth="1"/>
    <col min="8185" max="8185" width="9" customWidth="1"/>
    <col min="8186" max="8190" width="10.28515625" customWidth="1"/>
    <col min="8192" max="8192" width="12.7109375" customWidth="1"/>
    <col min="8193" max="8199" width="10.28515625" customWidth="1"/>
    <col min="8439" max="8439" width="9.28515625" customWidth="1"/>
    <col min="8440" max="8440" width="13.140625" customWidth="1"/>
    <col min="8441" max="8441" width="9" customWidth="1"/>
    <col min="8442" max="8446" width="10.28515625" customWidth="1"/>
    <col min="8448" max="8448" width="12.7109375" customWidth="1"/>
    <col min="8449" max="8455" width="10.28515625" customWidth="1"/>
    <col min="8695" max="8695" width="9.28515625" customWidth="1"/>
    <col min="8696" max="8696" width="13.140625" customWidth="1"/>
    <col min="8697" max="8697" width="9" customWidth="1"/>
    <col min="8698" max="8702" width="10.28515625" customWidth="1"/>
    <col min="8704" max="8704" width="12.7109375" customWidth="1"/>
    <col min="8705" max="8711" width="10.28515625" customWidth="1"/>
    <col min="8951" max="8951" width="9.28515625" customWidth="1"/>
    <col min="8952" max="8952" width="13.140625" customWidth="1"/>
    <col min="8953" max="8953" width="9" customWidth="1"/>
    <col min="8954" max="8958" width="10.28515625" customWidth="1"/>
    <col min="8960" max="8960" width="12.7109375" customWidth="1"/>
    <col min="8961" max="8967" width="10.28515625" customWidth="1"/>
    <col min="9207" max="9207" width="9.28515625" customWidth="1"/>
    <col min="9208" max="9208" width="13.140625" customWidth="1"/>
    <col min="9209" max="9209" width="9" customWidth="1"/>
    <col min="9210" max="9214" width="10.28515625" customWidth="1"/>
    <col min="9216" max="9216" width="12.7109375" customWidth="1"/>
    <col min="9217" max="9223" width="10.28515625" customWidth="1"/>
    <col min="9463" max="9463" width="9.28515625" customWidth="1"/>
    <col min="9464" max="9464" width="13.140625" customWidth="1"/>
    <col min="9465" max="9465" width="9" customWidth="1"/>
    <col min="9466" max="9470" width="10.28515625" customWidth="1"/>
    <col min="9472" max="9472" width="12.7109375" customWidth="1"/>
    <col min="9473" max="9479" width="10.28515625" customWidth="1"/>
    <col min="9719" max="9719" width="9.28515625" customWidth="1"/>
    <col min="9720" max="9720" width="13.140625" customWidth="1"/>
    <col min="9721" max="9721" width="9" customWidth="1"/>
    <col min="9722" max="9726" width="10.28515625" customWidth="1"/>
    <col min="9728" max="9728" width="12.7109375" customWidth="1"/>
    <col min="9729" max="9735" width="10.28515625" customWidth="1"/>
    <col min="9975" max="9975" width="9.28515625" customWidth="1"/>
    <col min="9976" max="9976" width="13.140625" customWidth="1"/>
    <col min="9977" max="9977" width="9" customWidth="1"/>
    <col min="9978" max="9982" width="10.28515625" customWidth="1"/>
    <col min="9984" max="9984" width="12.7109375" customWidth="1"/>
    <col min="9985" max="9991" width="10.28515625" customWidth="1"/>
    <col min="10231" max="10231" width="9.28515625" customWidth="1"/>
    <col min="10232" max="10232" width="13.140625" customWidth="1"/>
    <col min="10233" max="10233" width="9" customWidth="1"/>
    <col min="10234" max="10238" width="10.28515625" customWidth="1"/>
    <col min="10240" max="10240" width="12.7109375" customWidth="1"/>
    <col min="10241" max="10247" width="10.28515625" customWidth="1"/>
    <col min="10487" max="10487" width="9.28515625" customWidth="1"/>
    <col min="10488" max="10488" width="13.140625" customWidth="1"/>
    <col min="10489" max="10489" width="9" customWidth="1"/>
    <col min="10490" max="10494" width="10.28515625" customWidth="1"/>
    <col min="10496" max="10496" width="12.7109375" customWidth="1"/>
    <col min="10497" max="10503" width="10.28515625" customWidth="1"/>
    <col min="10743" max="10743" width="9.28515625" customWidth="1"/>
    <col min="10744" max="10744" width="13.140625" customWidth="1"/>
    <col min="10745" max="10745" width="9" customWidth="1"/>
    <col min="10746" max="10750" width="10.28515625" customWidth="1"/>
    <col min="10752" max="10752" width="12.7109375" customWidth="1"/>
    <col min="10753" max="10759" width="10.28515625" customWidth="1"/>
    <col min="10999" max="10999" width="9.28515625" customWidth="1"/>
    <col min="11000" max="11000" width="13.140625" customWidth="1"/>
    <col min="11001" max="11001" width="9" customWidth="1"/>
    <col min="11002" max="11006" width="10.28515625" customWidth="1"/>
    <col min="11008" max="11008" width="12.7109375" customWidth="1"/>
    <col min="11009" max="11015" width="10.28515625" customWidth="1"/>
    <col min="11255" max="11255" width="9.28515625" customWidth="1"/>
    <col min="11256" max="11256" width="13.140625" customWidth="1"/>
    <col min="11257" max="11257" width="9" customWidth="1"/>
    <col min="11258" max="11262" width="10.28515625" customWidth="1"/>
    <col min="11264" max="11264" width="12.7109375" customWidth="1"/>
    <col min="11265" max="11271" width="10.28515625" customWidth="1"/>
    <col min="11511" max="11511" width="9.28515625" customWidth="1"/>
    <col min="11512" max="11512" width="13.140625" customWidth="1"/>
    <col min="11513" max="11513" width="9" customWidth="1"/>
    <col min="11514" max="11518" width="10.28515625" customWidth="1"/>
    <col min="11520" max="11520" width="12.7109375" customWidth="1"/>
    <col min="11521" max="11527" width="10.28515625" customWidth="1"/>
    <col min="11767" max="11767" width="9.28515625" customWidth="1"/>
    <col min="11768" max="11768" width="13.140625" customWidth="1"/>
    <col min="11769" max="11769" width="9" customWidth="1"/>
    <col min="11770" max="11774" width="10.28515625" customWidth="1"/>
    <col min="11776" max="11776" width="12.7109375" customWidth="1"/>
    <col min="11777" max="11783" width="10.28515625" customWidth="1"/>
    <col min="12023" max="12023" width="9.28515625" customWidth="1"/>
    <col min="12024" max="12024" width="13.140625" customWidth="1"/>
    <col min="12025" max="12025" width="9" customWidth="1"/>
    <col min="12026" max="12030" width="10.28515625" customWidth="1"/>
    <col min="12032" max="12032" width="12.7109375" customWidth="1"/>
    <col min="12033" max="12039" width="10.28515625" customWidth="1"/>
    <col min="12279" max="12279" width="9.28515625" customWidth="1"/>
    <col min="12280" max="12280" width="13.140625" customWidth="1"/>
    <col min="12281" max="12281" width="9" customWidth="1"/>
    <col min="12282" max="12286" width="10.28515625" customWidth="1"/>
    <col min="12288" max="12288" width="12.7109375" customWidth="1"/>
    <col min="12289" max="12295" width="10.28515625" customWidth="1"/>
    <col min="12535" max="12535" width="9.28515625" customWidth="1"/>
    <col min="12536" max="12536" width="13.140625" customWidth="1"/>
    <col min="12537" max="12537" width="9" customWidth="1"/>
    <col min="12538" max="12542" width="10.28515625" customWidth="1"/>
    <col min="12544" max="12544" width="12.7109375" customWidth="1"/>
    <col min="12545" max="12551" width="10.28515625" customWidth="1"/>
    <col min="12791" max="12791" width="9.28515625" customWidth="1"/>
    <col min="12792" max="12792" width="13.140625" customWidth="1"/>
    <col min="12793" max="12793" width="9" customWidth="1"/>
    <col min="12794" max="12798" width="10.28515625" customWidth="1"/>
    <col min="12800" max="12800" width="12.7109375" customWidth="1"/>
    <col min="12801" max="12807" width="10.28515625" customWidth="1"/>
    <col min="13047" max="13047" width="9.28515625" customWidth="1"/>
    <col min="13048" max="13048" width="13.140625" customWidth="1"/>
    <col min="13049" max="13049" width="9" customWidth="1"/>
    <col min="13050" max="13054" width="10.28515625" customWidth="1"/>
    <col min="13056" max="13056" width="12.7109375" customWidth="1"/>
    <col min="13057" max="13063" width="10.28515625" customWidth="1"/>
    <col min="13303" max="13303" width="9.28515625" customWidth="1"/>
    <col min="13304" max="13304" width="13.140625" customWidth="1"/>
    <col min="13305" max="13305" width="9" customWidth="1"/>
    <col min="13306" max="13310" width="10.28515625" customWidth="1"/>
    <col min="13312" max="13312" width="12.7109375" customWidth="1"/>
    <col min="13313" max="13319" width="10.28515625" customWidth="1"/>
    <col min="13559" max="13559" width="9.28515625" customWidth="1"/>
    <col min="13560" max="13560" width="13.140625" customWidth="1"/>
    <col min="13561" max="13561" width="9" customWidth="1"/>
    <col min="13562" max="13566" width="10.28515625" customWidth="1"/>
    <col min="13568" max="13568" width="12.7109375" customWidth="1"/>
    <col min="13569" max="13575" width="10.28515625" customWidth="1"/>
    <col min="13815" max="13815" width="9.28515625" customWidth="1"/>
    <col min="13816" max="13816" width="13.140625" customWidth="1"/>
    <col min="13817" max="13817" width="9" customWidth="1"/>
    <col min="13818" max="13822" width="10.28515625" customWidth="1"/>
    <col min="13824" max="13824" width="12.7109375" customWidth="1"/>
    <col min="13825" max="13831" width="10.28515625" customWidth="1"/>
    <col min="14071" max="14071" width="9.28515625" customWidth="1"/>
    <col min="14072" max="14072" width="13.140625" customWidth="1"/>
    <col min="14073" max="14073" width="9" customWidth="1"/>
    <col min="14074" max="14078" width="10.28515625" customWidth="1"/>
    <col min="14080" max="14080" width="12.7109375" customWidth="1"/>
    <col min="14081" max="14087" width="10.28515625" customWidth="1"/>
    <col min="14327" max="14327" width="9.28515625" customWidth="1"/>
    <col min="14328" max="14328" width="13.140625" customWidth="1"/>
    <col min="14329" max="14329" width="9" customWidth="1"/>
    <col min="14330" max="14334" width="10.28515625" customWidth="1"/>
    <col min="14336" max="14336" width="12.7109375" customWidth="1"/>
    <col min="14337" max="14343" width="10.28515625" customWidth="1"/>
    <col min="14583" max="14583" width="9.28515625" customWidth="1"/>
    <col min="14584" max="14584" width="13.140625" customWidth="1"/>
    <col min="14585" max="14585" width="9" customWidth="1"/>
    <col min="14586" max="14590" width="10.28515625" customWidth="1"/>
    <col min="14592" max="14592" width="12.7109375" customWidth="1"/>
    <col min="14593" max="14599" width="10.28515625" customWidth="1"/>
    <col min="14839" max="14839" width="9.28515625" customWidth="1"/>
    <col min="14840" max="14840" width="13.140625" customWidth="1"/>
    <col min="14841" max="14841" width="9" customWidth="1"/>
    <col min="14842" max="14846" width="10.28515625" customWidth="1"/>
    <col min="14848" max="14848" width="12.7109375" customWidth="1"/>
    <col min="14849" max="14855" width="10.28515625" customWidth="1"/>
    <col min="15095" max="15095" width="9.28515625" customWidth="1"/>
    <col min="15096" max="15096" width="13.140625" customWidth="1"/>
    <col min="15097" max="15097" width="9" customWidth="1"/>
    <col min="15098" max="15102" width="10.28515625" customWidth="1"/>
    <col min="15104" max="15104" width="12.7109375" customWidth="1"/>
    <col min="15105" max="15111" width="10.28515625" customWidth="1"/>
    <col min="15351" max="15351" width="9.28515625" customWidth="1"/>
    <col min="15352" max="15352" width="13.140625" customWidth="1"/>
    <col min="15353" max="15353" width="9" customWidth="1"/>
    <col min="15354" max="15358" width="10.28515625" customWidth="1"/>
    <col min="15360" max="15360" width="12.7109375" customWidth="1"/>
    <col min="15361" max="15367" width="10.28515625" customWidth="1"/>
    <col min="15607" max="15607" width="9.28515625" customWidth="1"/>
    <col min="15608" max="15608" width="13.140625" customWidth="1"/>
    <col min="15609" max="15609" width="9" customWidth="1"/>
    <col min="15610" max="15614" width="10.28515625" customWidth="1"/>
    <col min="15616" max="15616" width="12.7109375" customWidth="1"/>
    <col min="15617" max="15623" width="10.28515625" customWidth="1"/>
    <col min="15863" max="15863" width="9.28515625" customWidth="1"/>
    <col min="15864" max="15864" width="13.140625" customWidth="1"/>
    <col min="15865" max="15865" width="9" customWidth="1"/>
    <col min="15866" max="15870" width="10.28515625" customWidth="1"/>
    <col min="15872" max="15872" width="12.7109375" customWidth="1"/>
    <col min="15873" max="15879" width="10.28515625" customWidth="1"/>
    <col min="16119" max="16119" width="9.28515625" customWidth="1"/>
    <col min="16120" max="16120" width="13.140625" customWidth="1"/>
    <col min="16121" max="16121" width="9" customWidth="1"/>
    <col min="16122" max="16126" width="10.28515625" customWidth="1"/>
    <col min="16128" max="16128" width="12.7109375" customWidth="1"/>
    <col min="16129" max="16135" width="10.28515625" customWidth="1"/>
  </cols>
  <sheetData>
    <row r="3" spans="1:16" ht="26.25" x14ac:dyDescent="0.4">
      <c r="F3" s="17"/>
      <c r="G3" s="18"/>
      <c r="N3" s="17"/>
      <c r="O3" s="18"/>
    </row>
    <row r="6" spans="1:16" ht="18" x14ac:dyDescent="0.25">
      <c r="A6" s="1" t="s">
        <v>110</v>
      </c>
    </row>
    <row r="7" spans="1:16" x14ac:dyDescent="0.25">
      <c r="A7" s="3"/>
    </row>
    <row r="8" spans="1:16" x14ac:dyDescent="0.25">
      <c r="A8" s="3"/>
    </row>
    <row r="9" spans="1:16" x14ac:dyDescent="0.25">
      <c r="A9" s="3"/>
    </row>
    <row r="10" spans="1:16" ht="15.75" x14ac:dyDescent="0.25">
      <c r="E10" s="111" t="s">
        <v>65</v>
      </c>
      <c r="F10" s="111"/>
      <c r="G10" s="111"/>
      <c r="M10" s="111" t="s">
        <v>75</v>
      </c>
      <c r="N10" s="111"/>
      <c r="O10" s="111"/>
    </row>
    <row r="11" spans="1:16" s="44" customFormat="1" ht="14.25" x14ac:dyDescent="0.2"/>
    <row r="12" spans="1:16" s="44" customFormat="1" ht="14.25" x14ac:dyDescent="0.2">
      <c r="C12" s="3"/>
      <c r="D12" s="3"/>
      <c r="E12" s="112" t="s">
        <v>66</v>
      </c>
      <c r="F12" s="112"/>
      <c r="G12" s="3"/>
      <c r="H12" s="3"/>
      <c r="K12" s="3"/>
      <c r="L12" s="3"/>
      <c r="M12" s="112" t="s">
        <v>66</v>
      </c>
      <c r="N12" s="112"/>
      <c r="O12" s="3"/>
      <c r="P12" s="3"/>
    </row>
    <row r="13" spans="1:16" s="44" customFormat="1" ht="14.25" x14ac:dyDescent="0.2">
      <c r="C13" s="3" t="s">
        <v>67</v>
      </c>
      <c r="D13" s="3"/>
      <c r="E13" s="3"/>
      <c r="F13" s="3"/>
      <c r="G13" s="3"/>
      <c r="H13" s="3"/>
      <c r="K13" s="3" t="s">
        <v>67</v>
      </c>
      <c r="L13" s="3"/>
      <c r="M13" s="3"/>
      <c r="N13" s="3"/>
      <c r="O13" s="3"/>
      <c r="P13" s="3"/>
    </row>
    <row r="14" spans="1:16" s="44" customFormat="1" ht="14.25" x14ac:dyDescent="0.2"/>
    <row r="15" spans="1:16" s="44" customFormat="1" ht="14.25" x14ac:dyDescent="0.2"/>
    <row r="16" spans="1:16" s="44" customFormat="1" thickBot="1" x14ac:dyDescent="0.25">
      <c r="D16" s="20">
        <v>-0.2</v>
      </c>
      <c r="E16" s="20">
        <v>-0.1</v>
      </c>
      <c r="F16" s="19" t="s">
        <v>2</v>
      </c>
      <c r="G16" s="21" t="s">
        <v>68</v>
      </c>
      <c r="H16" s="21" t="s">
        <v>69</v>
      </c>
      <c r="L16" s="20">
        <v>-0.2</v>
      </c>
      <c r="M16" s="20">
        <v>-0.1</v>
      </c>
      <c r="N16" s="19" t="s">
        <v>2</v>
      </c>
      <c r="O16" s="21" t="s">
        <v>68</v>
      </c>
      <c r="P16" s="21" t="s">
        <v>69</v>
      </c>
    </row>
    <row r="17" spans="1:16" s="44" customFormat="1" ht="15.75" thickBot="1" x14ac:dyDescent="0.3">
      <c r="A17" s="45"/>
      <c r="D17" s="46">
        <f>ROUND((F17*0.8),2)</f>
        <v>8.8000000000000007</v>
      </c>
      <c r="E17" s="47">
        <f>ROUND((F17*0.9),2)</f>
        <v>9.9</v>
      </c>
      <c r="F17" s="47">
        <f>Budgets!D17</f>
        <v>11</v>
      </c>
      <c r="G17" s="47">
        <f>ROUND((F17*1.1),2)</f>
        <v>12.1</v>
      </c>
      <c r="H17" s="48">
        <f>ROUND((F17*1.2),2)</f>
        <v>13.2</v>
      </c>
      <c r="L17" s="46">
        <f>ROUND((N17*0.8),2)</f>
        <v>8.8000000000000007</v>
      </c>
      <c r="M17" s="47">
        <f>ROUND((N17*0.9),2)</f>
        <v>9.9</v>
      </c>
      <c r="N17" s="47">
        <f>Budgets!J17</f>
        <v>11</v>
      </c>
      <c r="O17" s="47">
        <f>ROUND((N17*1.1),2)</f>
        <v>12.1</v>
      </c>
      <c r="P17" s="48">
        <f>ROUND((N17*1.2),2)</f>
        <v>13.2</v>
      </c>
    </row>
    <row r="18" spans="1:16" s="44" customFormat="1" ht="14.25" x14ac:dyDescent="0.2">
      <c r="A18" s="49"/>
      <c r="B18" s="22">
        <v>-0.2</v>
      </c>
      <c r="C18" s="50">
        <f>(0.8*C20)</f>
        <v>40</v>
      </c>
      <c r="D18" s="51">
        <f>(D17*C18)-(Budgets!E88-Budgets!E18)</f>
        <v>-85.179246907499987</v>
      </c>
      <c r="E18" s="51">
        <f>(E17*C18)-(Budgets!E88-Budgets!E18)</f>
        <v>-41.179246907499987</v>
      </c>
      <c r="F18" s="51">
        <f>(F17*C18)-(Budgets!E91-Budgets!E18)</f>
        <v>440</v>
      </c>
      <c r="G18" s="51">
        <f>(G17*C18)-(Budgets!E88-Budgets!E18)</f>
        <v>46.820753092500013</v>
      </c>
      <c r="H18" s="52">
        <f>(H17*C18)-(Budgets!E88-Budgets!E18)</f>
        <v>90.820753092500013</v>
      </c>
      <c r="J18" s="22">
        <v>-0.2</v>
      </c>
      <c r="K18" s="50">
        <f>(0.8*K20)</f>
        <v>40</v>
      </c>
      <c r="L18" s="51">
        <f>(L17*K18)-(Budgets!K88-Budgets!K18)</f>
        <v>-62.915505167499987</v>
      </c>
      <c r="M18" s="51">
        <f>(M17*K18)-(Budgets!K88-Budgets!K18)</f>
        <v>-18.915505167499987</v>
      </c>
      <c r="N18" s="51">
        <f>(N17*K18)-(Budgets!K91-Budgets!K18)</f>
        <v>440</v>
      </c>
      <c r="O18" s="51">
        <f>(O17*K18)-(Budgets!K88-Budgets!K18)</f>
        <v>69.084494832500013</v>
      </c>
      <c r="P18" s="52">
        <f>(P17*K18)-(Budgets!K88-Budgets!K18)</f>
        <v>113.08449483250001</v>
      </c>
    </row>
    <row r="19" spans="1:16" s="44" customFormat="1" ht="14.25" x14ac:dyDescent="0.2">
      <c r="A19" s="53"/>
      <c r="B19" s="22">
        <v>-0.1</v>
      </c>
      <c r="C19" s="54">
        <f>(0.9*C20)</f>
        <v>45</v>
      </c>
      <c r="D19" s="51">
        <f>(D17*C19)-(Budgets!E88-Budgets!E18)</f>
        <v>-41.17924690749993</v>
      </c>
      <c r="E19" s="51">
        <f>(E17*C19)-(Budgets!E88-Budgets!E18)</f>
        <v>8.3207530925000128</v>
      </c>
      <c r="F19" s="51">
        <f>(F17*C19)-(Budgets!E88-Budgets!E18)</f>
        <v>57.820753092500013</v>
      </c>
      <c r="G19" s="51">
        <f>(G17*C19)-(Budgets!E88-Budgets!E18)</f>
        <v>107.32075309250001</v>
      </c>
      <c r="H19" s="55">
        <f>(H17*C19)-(Budgets!E88-Budgets!E18)</f>
        <v>156.82075309250001</v>
      </c>
      <c r="J19" s="22">
        <v>-0.1</v>
      </c>
      <c r="K19" s="54">
        <f>(0.9*K20)</f>
        <v>45</v>
      </c>
      <c r="L19" s="51">
        <f>(L17*K19)-(Budgets!K88-Budgets!K18)</f>
        <v>-18.91550516749993</v>
      </c>
      <c r="M19" s="51">
        <f>(M17*K19)-(Budgets!K88-Budgets!K18)</f>
        <v>30.584494832500013</v>
      </c>
      <c r="N19" s="51">
        <f>(N17*K19)-(Budgets!K88-Budgets!K18)</f>
        <v>80.084494832500013</v>
      </c>
      <c r="O19" s="51">
        <f>(O17*K19)-(Budgets!K88-Budgets!K18)</f>
        <v>129.58449483250001</v>
      </c>
      <c r="P19" s="55">
        <f>(P17*K19)-(Budgets!K88-Budgets!K18)</f>
        <v>179.08449483250001</v>
      </c>
    </row>
    <row r="20" spans="1:16" s="44" customFormat="1" ht="14.25" x14ac:dyDescent="0.2">
      <c r="A20" s="49"/>
      <c r="B20" s="10" t="s">
        <v>70</v>
      </c>
      <c r="C20" s="54">
        <f>Budgets!C17</f>
        <v>50</v>
      </c>
      <c r="D20" s="51">
        <f>(D17*C20)-(Budgets!E88-Budgets!E18)</f>
        <v>2.8207530925000697</v>
      </c>
      <c r="E20" s="51">
        <f>(E17*C20)-(Budgets!E88-Budgets!E18)</f>
        <v>57.820753092500013</v>
      </c>
      <c r="F20" s="51">
        <f>(F17*C20)-(Budgets!E88-Budgets!E18)</f>
        <v>112.82075309250001</v>
      </c>
      <c r="G20" s="51">
        <f>(G17*C20)-(Budgets!E88-Budgets!E18)</f>
        <v>167.82075309250001</v>
      </c>
      <c r="H20" s="55">
        <f>(H17*C20)-(Budgets!E88-Budgets!E18)</f>
        <v>222.82075309250001</v>
      </c>
      <c r="J20" s="10" t="s">
        <v>70</v>
      </c>
      <c r="K20" s="54">
        <f>Budgets!I17</f>
        <v>50</v>
      </c>
      <c r="L20" s="51">
        <f>(L17*K20)-(Budgets!K88-Budgets!K18)</f>
        <v>25.08449483250007</v>
      </c>
      <c r="M20" s="51">
        <f>(M17*K20)-(Budgets!K88-Budgets!K18)</f>
        <v>80.084494832500013</v>
      </c>
      <c r="N20" s="51">
        <f>(N17*K20)-(Budgets!K88-Budgets!K18)</f>
        <v>135.08449483250001</v>
      </c>
      <c r="O20" s="51">
        <f>(O17*K20)-(Budgets!K88-Budgets!K18)</f>
        <v>190.08449483250001</v>
      </c>
      <c r="P20" s="55">
        <f>(P17*K20)-(Budgets!K88-Budgets!K18)</f>
        <v>245.08449483250001</v>
      </c>
    </row>
    <row r="21" spans="1:16" s="44" customFormat="1" ht="14.25" x14ac:dyDescent="0.2">
      <c r="A21" s="49"/>
      <c r="B21" s="23" t="s">
        <v>68</v>
      </c>
      <c r="C21" s="54">
        <f>(1.1*C20)</f>
        <v>55.000000000000007</v>
      </c>
      <c r="D21" s="51">
        <f>(D17*C21)-(Budgets!E88-Budgets!E18)</f>
        <v>46.820753092500127</v>
      </c>
      <c r="E21" s="51">
        <f>(E17*C21)-(Budgets!E88-Budgets!E18)</f>
        <v>107.32075309250013</v>
      </c>
      <c r="F21" s="51">
        <f>(F17*C21)-(Budgets!E88-Budgets!E18)</f>
        <v>167.82075309250013</v>
      </c>
      <c r="G21" s="51">
        <f>(G17*C21)-(Budgets!E88-Budgets!E18)</f>
        <v>228.32075309250013</v>
      </c>
      <c r="H21" s="55">
        <f>(H17*C21)-(Budgets!E88-Budgets!E18)</f>
        <v>288.82075309250001</v>
      </c>
      <c r="J21" s="23" t="s">
        <v>68</v>
      </c>
      <c r="K21" s="54">
        <f>(1.1*K20)</f>
        <v>55.000000000000007</v>
      </c>
      <c r="L21" s="51">
        <f>(L17*K21)-(Budgets!K88-Budgets!K18)</f>
        <v>69.084494832500127</v>
      </c>
      <c r="M21" s="51">
        <f>(M17*K21)-(Budgets!K88-Budgets!K18)</f>
        <v>129.58449483250013</v>
      </c>
      <c r="N21" s="51">
        <f>(N17*K21)-(Budgets!K88-Budgets!K18)</f>
        <v>190.08449483250013</v>
      </c>
      <c r="O21" s="51">
        <f>(O17*K21)-(Budgets!K88-Budgets!K18)</f>
        <v>250.58449483250013</v>
      </c>
      <c r="P21" s="55">
        <f>(P17*K21)-(Budgets!K88-Budgets!K18)</f>
        <v>311.08449483250001</v>
      </c>
    </row>
    <row r="22" spans="1:16" s="44" customFormat="1" thickBot="1" x14ac:dyDescent="0.25">
      <c r="B22" s="22" t="s">
        <v>69</v>
      </c>
      <c r="C22" s="56">
        <f>(1.2*C20)</f>
        <v>60</v>
      </c>
      <c r="D22" s="57">
        <f>(D17*C22)-(Budgets!E88-Budgets!E18)</f>
        <v>90.820753092500013</v>
      </c>
      <c r="E22" s="58">
        <f>(E17*C22)-(Budgets!E88-Budgets!E18)</f>
        <v>156.82075309250001</v>
      </c>
      <c r="F22" s="58">
        <f>(F17*C22)-(Budgets!E88-Budgets!E18)</f>
        <v>222.82075309250001</v>
      </c>
      <c r="G22" s="58">
        <f>(G17*C22)-(Budgets!E88-Budgets!E18)</f>
        <v>288.82075309250001</v>
      </c>
      <c r="H22" s="59">
        <f>(H17*C22)-(Budgets!E88-Budgets!E18)</f>
        <v>354.82075309250001</v>
      </c>
      <c r="J22" s="22" t="s">
        <v>69</v>
      </c>
      <c r="K22" s="56">
        <f>(1.2*K20)</f>
        <v>60</v>
      </c>
      <c r="L22" s="57">
        <f>(L17*K22)-(Budgets!K88-Budgets!K18)</f>
        <v>113.08449483250001</v>
      </c>
      <c r="M22" s="58">
        <f>(M17*K22)-(Budgets!K88-Budgets!K18)</f>
        <v>179.08449483250001</v>
      </c>
      <c r="N22" s="58">
        <f>(N17*K22)-(Budgets!K88-Budgets!K18)</f>
        <v>245.08449483250001</v>
      </c>
      <c r="O22" s="58">
        <f>(O17*K22)-(Budgets!K88-Budgets!K18)</f>
        <v>311.08449483250001</v>
      </c>
      <c r="P22" s="59">
        <f>(P17*K22)-(Budgets!K88-Budgets!K18)</f>
        <v>377.08449483250001</v>
      </c>
    </row>
    <row r="23" spans="1:16" s="44" customFormat="1" ht="14.25" x14ac:dyDescent="0.2"/>
    <row r="24" spans="1:16" s="44" customFormat="1" ht="14.25" x14ac:dyDescent="0.2"/>
    <row r="25" spans="1:16" s="44" customFormat="1" ht="14.25" x14ac:dyDescent="0.2"/>
    <row r="26" spans="1:16" s="44" customFormat="1" ht="14.25" x14ac:dyDescent="0.2"/>
    <row r="27" spans="1:16" s="44" customFormat="1" ht="14.25" x14ac:dyDescent="0.2">
      <c r="C27" s="3"/>
      <c r="D27" s="3"/>
      <c r="E27" s="112" t="s">
        <v>71</v>
      </c>
      <c r="F27" s="112"/>
      <c r="K27" s="3"/>
      <c r="L27" s="3"/>
      <c r="M27" s="112" t="s">
        <v>71</v>
      </c>
      <c r="N27" s="112"/>
    </row>
    <row r="28" spans="1:16" s="44" customFormat="1" ht="14.25" x14ac:dyDescent="0.2">
      <c r="C28" s="3" t="s">
        <v>72</v>
      </c>
      <c r="D28" s="3"/>
      <c r="E28" s="3"/>
      <c r="F28" s="3"/>
      <c r="K28" s="3" t="s">
        <v>72</v>
      </c>
      <c r="L28" s="3"/>
      <c r="M28" s="3"/>
      <c r="N28" s="3"/>
    </row>
    <row r="29" spans="1:16" s="44" customFormat="1" ht="14.25" x14ac:dyDescent="0.2">
      <c r="C29" s="3"/>
      <c r="D29" s="3"/>
      <c r="E29" s="3"/>
      <c r="F29" s="3"/>
      <c r="K29" s="3"/>
      <c r="L29" s="3"/>
      <c r="M29" s="3"/>
      <c r="N29" s="3"/>
    </row>
    <row r="30" spans="1:16" s="44" customFormat="1" ht="14.25" x14ac:dyDescent="0.2"/>
    <row r="31" spans="1:16" s="44" customFormat="1" thickBot="1" x14ac:dyDescent="0.25">
      <c r="D31" s="20">
        <v>-0.2</v>
      </c>
      <c r="E31" s="20">
        <v>-0.1</v>
      </c>
      <c r="F31" s="19" t="s">
        <v>2</v>
      </c>
      <c r="G31" s="21" t="s">
        <v>68</v>
      </c>
      <c r="H31" s="21" t="s">
        <v>69</v>
      </c>
      <c r="L31" s="20">
        <v>-0.2</v>
      </c>
      <c r="M31" s="20">
        <v>-0.1</v>
      </c>
      <c r="N31" s="19" t="s">
        <v>2</v>
      </c>
      <c r="O31" s="21" t="s">
        <v>68</v>
      </c>
      <c r="P31" s="21" t="s">
        <v>69</v>
      </c>
    </row>
    <row r="32" spans="1:16" s="44" customFormat="1" ht="15.75" thickBot="1" x14ac:dyDescent="0.3">
      <c r="A32" s="45"/>
      <c r="D32" s="60">
        <f>ROUND((F32*0.8),2)</f>
        <v>8.8000000000000007</v>
      </c>
      <c r="E32" s="47">
        <f>ROUND((F32*0.9),2)</f>
        <v>9.9</v>
      </c>
      <c r="F32" s="47">
        <f>Budgets!D17</f>
        <v>11</v>
      </c>
      <c r="G32" s="61">
        <f>ROUND((F32*1.1),2)</f>
        <v>12.1</v>
      </c>
      <c r="H32" s="48">
        <f>ROUND((F32*1.2),2)</f>
        <v>13.2</v>
      </c>
      <c r="L32" s="60">
        <f>ROUND((N32*0.8),2)</f>
        <v>8.8000000000000007</v>
      </c>
      <c r="M32" s="47">
        <f>ROUND((N32*0.9),2)</f>
        <v>9.9</v>
      </c>
      <c r="N32" s="47">
        <f>Budgets!J17</f>
        <v>11</v>
      </c>
      <c r="O32" s="61">
        <f>ROUND((N32*1.1),2)</f>
        <v>12.1</v>
      </c>
      <c r="P32" s="48">
        <f>ROUND((N32*1.2),2)</f>
        <v>13.2</v>
      </c>
    </row>
    <row r="33" spans="2:16" s="44" customFormat="1" ht="14.25" x14ac:dyDescent="0.2">
      <c r="B33" s="22">
        <v>-0.2</v>
      </c>
      <c r="C33" s="62">
        <f>(0.8*C35)</f>
        <v>349.74339752600002</v>
      </c>
      <c r="D33" s="63">
        <f>(C33-Budgets!E18)/D32</f>
        <v>39.743567900681818</v>
      </c>
      <c r="E33" s="64">
        <f>(C33-Budgets!E18)/E32</f>
        <v>35.327615911717174</v>
      </c>
      <c r="F33" s="64">
        <f>(C33-Budgets!E18)/F32</f>
        <v>31.794854320545458</v>
      </c>
      <c r="G33" s="64">
        <f>(C33-Budgets!E18)/G32</f>
        <v>28.90441301867769</v>
      </c>
      <c r="H33" s="65">
        <f>(C33-Budgets!E18)/H32</f>
        <v>26.495711933787881</v>
      </c>
      <c r="J33" s="22">
        <v>-0.2</v>
      </c>
      <c r="K33" s="62">
        <f>(0.8*K35)</f>
        <v>331.93240413400002</v>
      </c>
      <c r="L33" s="63">
        <f>(K33-Budgets!K18)/L32</f>
        <v>37.719591378863633</v>
      </c>
      <c r="M33" s="64">
        <f>(K33-Budgets!K18)/M32</f>
        <v>33.528525670101011</v>
      </c>
      <c r="N33" s="64">
        <f>(K33-Budgets!K18)/N32</f>
        <v>30.175673103090912</v>
      </c>
      <c r="O33" s="64">
        <f>(K33-Budgets!K18)/O32</f>
        <v>27.43243009371901</v>
      </c>
      <c r="P33" s="65">
        <f>(K33-Budgets!K18)/P32</f>
        <v>25.14639425257576</v>
      </c>
    </row>
    <row r="34" spans="2:16" s="44" customFormat="1" ht="14.25" x14ac:dyDescent="0.2">
      <c r="B34" s="22">
        <v>-0.1</v>
      </c>
      <c r="C34" s="66">
        <f>(0.9*C35)</f>
        <v>393.46132221674998</v>
      </c>
      <c r="D34" s="67">
        <f>(C34-Budgets!E18)/D32</f>
        <v>44.711513888267042</v>
      </c>
      <c r="E34" s="68">
        <f>(C34-Budgets!E18)/E32</f>
        <v>39.743567900681818</v>
      </c>
      <c r="F34" s="68">
        <f>(C34-Budgets!E18)/F32</f>
        <v>35.769211110613632</v>
      </c>
      <c r="G34" s="68">
        <f>(C34-Budgets!E18)/G32</f>
        <v>32.517464646012392</v>
      </c>
      <c r="H34" s="69">
        <f>(C34-Budgets!E18)/H32</f>
        <v>29.807675925511365</v>
      </c>
      <c r="J34" s="22">
        <v>-0.1</v>
      </c>
      <c r="K34" s="66">
        <f>(0.9*K35)</f>
        <v>373.42395465074998</v>
      </c>
      <c r="L34" s="67">
        <f>(K34-Budgets!K18)/L32</f>
        <v>42.434540301221588</v>
      </c>
      <c r="M34" s="68">
        <f>(K34-Budgets!K18)/M32</f>
        <v>37.719591378863633</v>
      </c>
      <c r="N34" s="68">
        <f>(K34-Budgets!K18)/N32</f>
        <v>33.947632240977271</v>
      </c>
      <c r="O34" s="68">
        <f>(K34-Budgets!K18)/O32</f>
        <v>30.861483855433882</v>
      </c>
      <c r="P34" s="69">
        <f>(K34-Budgets!K18)/P32</f>
        <v>28.289693534147727</v>
      </c>
    </row>
    <row r="35" spans="2:16" s="44" customFormat="1" ht="14.25" x14ac:dyDescent="0.2">
      <c r="B35" s="10" t="s">
        <v>73</v>
      </c>
      <c r="C35" s="66">
        <f>Budgets!E88</f>
        <v>437.17924690749999</v>
      </c>
      <c r="D35" s="67">
        <f>(C35-Budgets!E18)/D32</f>
        <v>49.679459875852267</v>
      </c>
      <c r="E35" s="68">
        <f>(C35-Budgets!E18)/E32</f>
        <v>44.159519889646461</v>
      </c>
      <c r="F35" s="68">
        <f>(C35-Budgets!E18)/F32</f>
        <v>39.743567900681818</v>
      </c>
      <c r="G35" s="68">
        <f>(C35-Budgets!E18)/G32</f>
        <v>36.130516273347105</v>
      </c>
      <c r="H35" s="70">
        <f>(C35-Budgets!E18)/H32</f>
        <v>33.119639917234849</v>
      </c>
      <c r="J35" s="10" t="s">
        <v>73</v>
      </c>
      <c r="K35" s="66">
        <f>Budgets!K88</f>
        <v>414.91550516749999</v>
      </c>
      <c r="L35" s="67">
        <f>(K35-Budgets!K18)/L32</f>
        <v>47.149489223579543</v>
      </c>
      <c r="M35" s="68">
        <f>(K35-Budgets!K18)/M32</f>
        <v>41.910657087626262</v>
      </c>
      <c r="N35" s="68">
        <f>(K35-Budgets!K18)/N32</f>
        <v>37.719591378863633</v>
      </c>
      <c r="O35" s="68">
        <f>(K35-Budgets!K18)/O32</f>
        <v>34.290537617148757</v>
      </c>
      <c r="P35" s="70">
        <f>(K35-Budgets!K18)/P32</f>
        <v>31.432992815719697</v>
      </c>
    </row>
    <row r="36" spans="2:16" s="44" customFormat="1" ht="14.25" x14ac:dyDescent="0.2">
      <c r="B36" s="23" t="s">
        <v>68</v>
      </c>
      <c r="C36" s="66">
        <f>(1.1*C35)</f>
        <v>480.89717159825</v>
      </c>
      <c r="D36" s="71">
        <f>(C36-Budgets!E18)/D32</f>
        <v>54.647405863437498</v>
      </c>
      <c r="E36" s="68">
        <f>(C36-Budgets!E18)/E32</f>
        <v>48.575471878611111</v>
      </c>
      <c r="F36" s="68">
        <f>(C36-Budgets!E18)/F32</f>
        <v>43.717924690750003</v>
      </c>
      <c r="G36" s="68">
        <f>(C36-Budgets!E18)/G32</f>
        <v>39.743567900681818</v>
      </c>
      <c r="H36" s="70">
        <f>(C36-Budgets!E18)/H32</f>
        <v>36.431603908958337</v>
      </c>
      <c r="J36" s="23" t="s">
        <v>68</v>
      </c>
      <c r="K36" s="66">
        <f>(1.1*K35)</f>
        <v>456.40705568425</v>
      </c>
      <c r="L36" s="71">
        <f>(K36-Budgets!K18)/L32</f>
        <v>51.864438145937498</v>
      </c>
      <c r="M36" s="68">
        <f>(K36-Budgets!K18)/M32</f>
        <v>46.101722796388884</v>
      </c>
      <c r="N36" s="68">
        <f>(K36-Budgets!K18)/N32</f>
        <v>41.491550516750003</v>
      </c>
      <c r="O36" s="68">
        <f>(K36-Budgets!K18)/O32</f>
        <v>37.71959137886364</v>
      </c>
      <c r="P36" s="70">
        <f>(K36-Budgets!K18)/P32</f>
        <v>34.57629209729167</v>
      </c>
    </row>
    <row r="37" spans="2:16" s="44" customFormat="1" thickBot="1" x14ac:dyDescent="0.25">
      <c r="B37" s="22" t="s">
        <v>69</v>
      </c>
      <c r="C37" s="72">
        <f>(1.2*C35)</f>
        <v>524.61509628900001</v>
      </c>
      <c r="D37" s="73">
        <f>(C37-Budgets!E18)/D32</f>
        <v>59.615351851022723</v>
      </c>
      <c r="E37" s="74">
        <f>(C37-Budgets!E18)/E32</f>
        <v>52.991423867575755</v>
      </c>
      <c r="F37" s="74">
        <f>(C37-Budgets!E18)/F32</f>
        <v>47.692281480818181</v>
      </c>
      <c r="G37" s="74">
        <f>(C37-Budgets!E18)/G32</f>
        <v>43.35661952801653</v>
      </c>
      <c r="H37" s="75">
        <f>(C37-Budgets!E18)/H32</f>
        <v>39.743567900681818</v>
      </c>
      <c r="J37" s="22" t="s">
        <v>69</v>
      </c>
      <c r="K37" s="72">
        <f>(1.2*K35)</f>
        <v>497.89860620099995</v>
      </c>
      <c r="L37" s="73">
        <f>(K37-Budgets!K18)/L32</f>
        <v>56.579387068295446</v>
      </c>
      <c r="M37" s="74">
        <f>(K37-Budgets!K18)/M32</f>
        <v>50.292788505151506</v>
      </c>
      <c r="N37" s="74">
        <f>(K37-Budgets!K18)/N32</f>
        <v>45.263509654636358</v>
      </c>
      <c r="O37" s="74">
        <f>(K37-Budgets!K18)/O32</f>
        <v>41.148645140578509</v>
      </c>
      <c r="P37" s="75">
        <f>(K37-Budgets!K18)/P32</f>
        <v>37.719591378863633</v>
      </c>
    </row>
    <row r="38" spans="2:16" s="44" customFormat="1" ht="14.25" x14ac:dyDescent="0.2"/>
    <row r="39" spans="2:16" s="44" customFormat="1" ht="14.25" x14ac:dyDescent="0.2"/>
  </sheetData>
  <mergeCells count="6">
    <mergeCell ref="E10:G10"/>
    <mergeCell ref="E12:F12"/>
    <mergeCell ref="E27:F27"/>
    <mergeCell ref="M10:O10"/>
    <mergeCell ref="M12:N12"/>
    <mergeCell ref="M27:N27"/>
  </mergeCells>
  <pageMargins left="0.7" right="0.7" top="0.75" bottom="0.75" header="0.3" footer="0.3"/>
  <ignoredErrors>
    <ignoredError sqref="G16:H16 G31:H31 B36:B37 B21:B22 O31:P31 O16:P16 J21:J22 J36:J3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0"/>
  <sheetViews>
    <sheetView tabSelected="1" topLeftCell="A21" workbookViewId="0">
      <selection activeCell="F49" sqref="F49"/>
    </sheetView>
  </sheetViews>
  <sheetFormatPr defaultRowHeight="15" x14ac:dyDescent="0.25"/>
  <cols>
    <col min="1" max="1" width="26.42578125" customWidth="1"/>
    <col min="2" max="2" width="28" customWidth="1"/>
    <col min="3" max="3" width="13.28515625" customWidth="1"/>
  </cols>
  <sheetData>
    <row r="7" spans="1:9" x14ac:dyDescent="0.25">
      <c r="A7" s="3" t="s">
        <v>110</v>
      </c>
      <c r="B7" s="2"/>
    </row>
    <row r="8" spans="1:9" x14ac:dyDescent="0.25">
      <c r="A8" s="3" t="s">
        <v>76</v>
      </c>
      <c r="B8" s="2"/>
    </row>
    <row r="9" spans="1:9" x14ac:dyDescent="0.25">
      <c r="A9" s="3"/>
      <c r="B9" s="2"/>
    </row>
    <row r="10" spans="1:9" x14ac:dyDescent="0.25">
      <c r="A10" s="24" t="s">
        <v>77</v>
      </c>
      <c r="B10" s="2"/>
    </row>
    <row r="11" spans="1:9" x14ac:dyDescent="0.25">
      <c r="A11" s="3"/>
      <c r="B11" s="2"/>
    </row>
    <row r="12" spans="1:9" x14ac:dyDescent="0.25">
      <c r="A12" s="19" t="s">
        <v>78</v>
      </c>
      <c r="B12" s="19" t="s">
        <v>79</v>
      </c>
      <c r="C12" s="19" t="s">
        <v>80</v>
      </c>
      <c r="D12" s="19" t="s">
        <v>81</v>
      </c>
      <c r="E12" s="19" t="s">
        <v>82</v>
      </c>
      <c r="F12" s="19" t="s">
        <v>83</v>
      </c>
      <c r="G12" s="19" t="s">
        <v>84</v>
      </c>
      <c r="H12" s="19" t="s">
        <v>85</v>
      </c>
      <c r="I12" s="19" t="s">
        <v>86</v>
      </c>
    </row>
    <row r="13" spans="1:9" x14ac:dyDescent="0.25">
      <c r="A13" s="19"/>
      <c r="B13" s="19"/>
      <c r="C13" s="19"/>
      <c r="D13" s="19"/>
      <c r="E13" s="19"/>
      <c r="F13" s="19"/>
      <c r="G13" s="19"/>
      <c r="H13" s="19" t="s">
        <v>87</v>
      </c>
      <c r="I13" s="19" t="s">
        <v>88</v>
      </c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5" t="s">
        <v>109</v>
      </c>
      <c r="B15" t="s">
        <v>104</v>
      </c>
      <c r="C15" s="25">
        <v>5.7</v>
      </c>
      <c r="D15" s="25">
        <v>3.39</v>
      </c>
      <c r="E15" s="25">
        <v>1.9</v>
      </c>
      <c r="F15" s="25">
        <v>3.46</v>
      </c>
      <c r="G15" s="25">
        <v>1.7</v>
      </c>
      <c r="H15" s="9">
        <v>1</v>
      </c>
      <c r="I15" s="25">
        <f t="shared" ref="I15:I17" si="0">SUM(C15:G15)*H15</f>
        <v>16.149999999999999</v>
      </c>
    </row>
    <row r="16" spans="1:9" x14ac:dyDescent="0.25">
      <c r="A16" t="s">
        <v>90</v>
      </c>
      <c r="B16" t="s">
        <v>91</v>
      </c>
      <c r="C16" s="25">
        <v>0.75</v>
      </c>
      <c r="D16" s="25">
        <v>0.37</v>
      </c>
      <c r="E16" s="25">
        <v>0.37</v>
      </c>
      <c r="F16" s="25">
        <v>0.28000000000000003</v>
      </c>
      <c r="G16" s="25">
        <v>0.37</v>
      </c>
      <c r="H16" s="9">
        <v>1</v>
      </c>
      <c r="I16" s="25">
        <f t="shared" si="0"/>
        <v>2.14</v>
      </c>
    </row>
    <row r="17" spans="1:10" x14ac:dyDescent="0.25">
      <c r="A17" s="15" t="s">
        <v>92</v>
      </c>
      <c r="B17" t="s">
        <v>105</v>
      </c>
      <c r="C17" s="25">
        <v>8.1</v>
      </c>
      <c r="D17" s="25">
        <v>5.0999999999999996</v>
      </c>
      <c r="E17" s="25">
        <v>1.63</v>
      </c>
      <c r="F17" s="25">
        <v>6.06</v>
      </c>
      <c r="G17" s="25">
        <v>7.83</v>
      </c>
      <c r="H17" s="9">
        <v>1</v>
      </c>
      <c r="I17" s="25">
        <f t="shared" si="0"/>
        <v>28.72</v>
      </c>
    </row>
    <row r="18" spans="1:10" x14ac:dyDescent="0.25">
      <c r="A18" s="26" t="s">
        <v>93</v>
      </c>
      <c r="B18" s="27" t="s">
        <v>94</v>
      </c>
      <c r="C18" s="28">
        <v>1.66</v>
      </c>
      <c r="D18" s="28">
        <v>0.78</v>
      </c>
      <c r="E18" s="28">
        <v>1.21</v>
      </c>
      <c r="F18" s="28">
        <v>3.48</v>
      </c>
      <c r="G18" s="28">
        <v>0.49</v>
      </c>
      <c r="H18" s="29">
        <v>1</v>
      </c>
      <c r="I18" s="28">
        <f t="shared" ref="I18" si="1">SUM(C18:G18)*H18</f>
        <v>7.62</v>
      </c>
    </row>
    <row r="19" spans="1:10" x14ac:dyDescent="0.25">
      <c r="A19" s="15" t="s">
        <v>107</v>
      </c>
      <c r="B19" s="27" t="s">
        <v>108</v>
      </c>
      <c r="C19" s="28">
        <v>3.39</v>
      </c>
      <c r="D19" s="28">
        <v>1.89</v>
      </c>
      <c r="E19" s="28">
        <v>0.93</v>
      </c>
      <c r="F19" s="28">
        <v>2.62</v>
      </c>
      <c r="G19" s="28">
        <v>1.08</v>
      </c>
      <c r="H19" s="29">
        <v>1</v>
      </c>
      <c r="I19" s="28">
        <f t="shared" ref="I19" si="2">SUM(C19:G19)*H19</f>
        <v>9.91</v>
      </c>
    </row>
    <row r="20" spans="1:10" x14ac:dyDescent="0.25">
      <c r="A20" s="15" t="s">
        <v>89</v>
      </c>
      <c r="B20" t="s">
        <v>106</v>
      </c>
      <c r="C20" s="25">
        <v>3.77</v>
      </c>
      <c r="D20" s="25">
        <v>1.82</v>
      </c>
      <c r="E20" s="25">
        <v>1.2</v>
      </c>
      <c r="F20" s="25">
        <v>2.7</v>
      </c>
      <c r="G20" s="25">
        <v>1.5</v>
      </c>
      <c r="H20" s="9">
        <v>2</v>
      </c>
      <c r="I20" s="28">
        <f>SUM(C20:G20)/H20</f>
        <v>5.4950000000000001</v>
      </c>
    </row>
    <row r="21" spans="1:10" x14ac:dyDescent="0.25">
      <c r="A21" s="15" t="s">
        <v>95</v>
      </c>
      <c r="B21" s="15" t="s">
        <v>96</v>
      </c>
      <c r="C21" s="25">
        <v>3.3</v>
      </c>
      <c r="D21" s="25">
        <v>1.83</v>
      </c>
      <c r="E21" s="25">
        <v>1.21</v>
      </c>
      <c r="F21" s="25">
        <v>3.83</v>
      </c>
      <c r="G21" s="25">
        <v>1.02</v>
      </c>
      <c r="H21" s="9">
        <v>1</v>
      </c>
      <c r="I21" s="25">
        <f>SUM(C21:G21)*H21</f>
        <v>11.19</v>
      </c>
    </row>
    <row r="22" spans="1:10" x14ac:dyDescent="0.25">
      <c r="A22" t="s">
        <v>97</v>
      </c>
      <c r="C22" s="25" t="s">
        <v>18</v>
      </c>
      <c r="D22" s="25"/>
      <c r="E22" s="25"/>
      <c r="F22" s="25">
        <f>SUM(F15:F21)*0.15</f>
        <v>3.3645</v>
      </c>
      <c r="G22" s="25"/>
      <c r="H22" s="25"/>
      <c r="I22" s="25"/>
    </row>
    <row r="23" spans="1:10" x14ac:dyDescent="0.25">
      <c r="C23" s="25"/>
      <c r="D23" s="25"/>
      <c r="E23" s="25"/>
      <c r="F23" s="25"/>
      <c r="G23" s="25"/>
      <c r="H23" s="25"/>
      <c r="I23" s="25"/>
    </row>
    <row r="24" spans="1:10" x14ac:dyDescent="0.25">
      <c r="A24" t="s">
        <v>98</v>
      </c>
      <c r="C24" s="25">
        <f>SUM(C15:C23)</f>
        <v>26.67</v>
      </c>
      <c r="D24" s="25">
        <f>SUM(D15:D23)</f>
        <v>15.18</v>
      </c>
      <c r="E24" s="25">
        <f>SUM(E15:E23)</f>
        <v>8.4499999999999993</v>
      </c>
      <c r="F24" s="25">
        <f>SUM(F15:F23)</f>
        <v>25.794499999999999</v>
      </c>
      <c r="G24" s="25">
        <f>SUM(G15:G23)</f>
        <v>13.99</v>
      </c>
      <c r="H24" s="25"/>
      <c r="I24" s="25">
        <f>SUM(C24:G24)</f>
        <v>90.084499999999991</v>
      </c>
    </row>
    <row r="27" spans="1:10" x14ac:dyDescent="0.25">
      <c r="A27" s="24" t="s">
        <v>99</v>
      </c>
      <c r="B27" s="2"/>
    </row>
    <row r="29" spans="1:10" x14ac:dyDescent="0.25">
      <c r="A29" s="19" t="s">
        <v>78</v>
      </c>
      <c r="B29" s="19" t="s">
        <v>79</v>
      </c>
      <c r="C29" s="19" t="s">
        <v>80</v>
      </c>
      <c r="D29" s="19" t="s">
        <v>81</v>
      </c>
      <c r="E29" s="19" t="s">
        <v>82</v>
      </c>
      <c r="F29" s="19" t="s">
        <v>83</v>
      </c>
      <c r="G29" s="19" t="s">
        <v>84</v>
      </c>
      <c r="H29" s="19" t="s">
        <v>85</v>
      </c>
      <c r="I29" s="19" t="s">
        <v>86</v>
      </c>
      <c r="J29" s="30"/>
    </row>
    <row r="30" spans="1:10" x14ac:dyDescent="0.25">
      <c r="A30" s="31"/>
      <c r="B30" s="31"/>
      <c r="C30" s="31"/>
      <c r="D30" s="31"/>
      <c r="E30" s="31"/>
      <c r="F30" s="31"/>
      <c r="G30" s="31"/>
      <c r="H30" s="19" t="s">
        <v>87</v>
      </c>
      <c r="I30" s="19" t="s">
        <v>88</v>
      </c>
    </row>
    <row r="31" spans="1:10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10" x14ac:dyDescent="0.25">
      <c r="A32" s="15" t="s">
        <v>109</v>
      </c>
      <c r="B32" t="s">
        <v>104</v>
      </c>
      <c r="C32" s="32">
        <v>5.7</v>
      </c>
      <c r="D32" s="32">
        <v>3.39</v>
      </c>
      <c r="E32" s="32">
        <v>1.9</v>
      </c>
      <c r="F32" s="32">
        <v>3.46</v>
      </c>
      <c r="G32" s="32">
        <v>1.7</v>
      </c>
      <c r="H32" s="33">
        <v>1</v>
      </c>
      <c r="I32" s="32">
        <f t="shared" ref="I32:I35" si="3">SUM(C32:G32)*H32</f>
        <v>16.149999999999999</v>
      </c>
      <c r="J32" s="30"/>
    </row>
    <row r="33" spans="1:10" x14ac:dyDescent="0.25">
      <c r="A33" s="30" t="s">
        <v>90</v>
      </c>
      <c r="B33" s="30" t="s">
        <v>91</v>
      </c>
      <c r="C33" s="32">
        <v>0.75</v>
      </c>
      <c r="D33" s="32">
        <v>0.37</v>
      </c>
      <c r="E33" s="32">
        <v>0.37</v>
      </c>
      <c r="F33" s="32">
        <v>0.28000000000000003</v>
      </c>
      <c r="G33" s="32">
        <v>0.37</v>
      </c>
      <c r="H33" s="33">
        <v>1</v>
      </c>
      <c r="I33" s="32">
        <f t="shared" si="3"/>
        <v>2.14</v>
      </c>
      <c r="J33" s="30"/>
    </row>
    <row r="34" spans="1:10" x14ac:dyDescent="0.25">
      <c r="A34" s="15" t="s">
        <v>92</v>
      </c>
      <c r="B34" t="s">
        <v>105</v>
      </c>
      <c r="C34" s="32">
        <v>8.1</v>
      </c>
      <c r="D34" s="32">
        <v>5.0999999999999996</v>
      </c>
      <c r="E34" s="32">
        <v>1.63</v>
      </c>
      <c r="F34" s="32">
        <v>6.06</v>
      </c>
      <c r="G34" s="32">
        <v>7.83</v>
      </c>
      <c r="H34" s="33">
        <v>1</v>
      </c>
      <c r="I34" s="32">
        <f t="shared" si="3"/>
        <v>28.72</v>
      </c>
      <c r="J34" s="30"/>
    </row>
    <row r="35" spans="1:10" x14ac:dyDescent="0.25">
      <c r="A35" s="34" t="s">
        <v>93</v>
      </c>
      <c r="B35" s="27" t="s">
        <v>94</v>
      </c>
      <c r="C35" s="35">
        <v>1.66</v>
      </c>
      <c r="D35" s="35">
        <v>0.78</v>
      </c>
      <c r="E35" s="35">
        <v>1.21</v>
      </c>
      <c r="F35" s="35">
        <v>3.48</v>
      </c>
      <c r="G35" s="35">
        <v>0.49</v>
      </c>
      <c r="H35" s="36">
        <v>1</v>
      </c>
      <c r="I35" s="35">
        <f t="shared" si="3"/>
        <v>7.62</v>
      </c>
      <c r="J35" s="30"/>
    </row>
    <row r="36" spans="1:10" x14ac:dyDescent="0.25">
      <c r="A36" s="15" t="s">
        <v>100</v>
      </c>
      <c r="B36" s="15" t="s">
        <v>96</v>
      </c>
      <c r="C36" s="32">
        <v>3.3</v>
      </c>
      <c r="D36" s="32">
        <v>1.83</v>
      </c>
      <c r="E36" s="32">
        <v>1.21</v>
      </c>
      <c r="F36" s="32">
        <v>3.83</v>
      </c>
      <c r="G36" s="32">
        <v>1.02</v>
      </c>
      <c r="H36" s="33">
        <v>1</v>
      </c>
      <c r="I36" s="32">
        <f>SUM(C36:G36)*H36</f>
        <v>11.19</v>
      </c>
      <c r="J36" s="30"/>
    </row>
    <row r="37" spans="1:10" x14ac:dyDescent="0.25">
      <c r="A37" s="30" t="s">
        <v>97</v>
      </c>
      <c r="B37" s="30"/>
      <c r="C37" s="32" t="s">
        <v>18</v>
      </c>
      <c r="D37" s="32"/>
      <c r="E37" s="32"/>
      <c r="F37" s="32">
        <f>SUM(F32:F36)*0.15</f>
        <v>2.5665</v>
      </c>
      <c r="G37" s="32"/>
      <c r="H37" s="32"/>
      <c r="I37" s="32"/>
      <c r="J37" s="30"/>
    </row>
    <row r="38" spans="1:10" x14ac:dyDescent="0.25">
      <c r="A38" s="30"/>
      <c r="B38" s="30"/>
      <c r="C38" s="32"/>
      <c r="D38" s="32"/>
      <c r="E38" s="32"/>
      <c r="F38" s="32"/>
      <c r="G38" s="32"/>
      <c r="H38" s="32"/>
      <c r="I38" s="32"/>
      <c r="J38" s="30"/>
    </row>
    <row r="39" spans="1:10" x14ac:dyDescent="0.25">
      <c r="A39" s="30" t="s">
        <v>98</v>
      </c>
      <c r="B39" s="30"/>
      <c r="C39" s="32">
        <f>SUM(C32:C38)</f>
        <v>19.510000000000002</v>
      </c>
      <c r="D39" s="32">
        <f>SUM(D32:D38)</f>
        <v>11.469999999999999</v>
      </c>
      <c r="E39" s="32">
        <f>SUM(E32:E38)</f>
        <v>6.3199999999999994</v>
      </c>
      <c r="F39" s="32">
        <f>SUM(F32:F38)</f>
        <v>19.676500000000001</v>
      </c>
      <c r="G39" s="32">
        <f>SUM(G32:G38)</f>
        <v>11.41</v>
      </c>
      <c r="H39" s="32"/>
      <c r="I39" s="32">
        <f>SUM(C39:G39)</f>
        <v>68.386499999999998</v>
      </c>
      <c r="J39" s="30"/>
    </row>
    <row r="40" spans="1:10" x14ac:dyDescent="0.25">
      <c r="A40" s="37"/>
      <c r="B40" s="37"/>
      <c r="C40" s="37"/>
      <c r="D40" s="37"/>
      <c r="E40" s="37"/>
      <c r="F40" s="37"/>
      <c r="G40" s="37"/>
      <c r="H40" s="37"/>
      <c r="I40" s="37"/>
    </row>
  </sheetData>
  <pageMargins left="0.7" right="0.7" top="0.75" bottom="0.75" header="0.3" footer="0.3"/>
  <pageSetup orientation="portrait" r:id="rId1"/>
  <ignoredErrors>
    <ignoredError sqref="I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Budgets</vt:lpstr>
      <vt:lpstr>Analyses</vt:lpstr>
      <vt:lpstr>Machinery Systems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Sandy Radkey</cp:lastModifiedBy>
  <dcterms:created xsi:type="dcterms:W3CDTF">2014-01-15T21:26:28Z</dcterms:created>
  <dcterms:modified xsi:type="dcterms:W3CDTF">2014-02-03T21:02:28Z</dcterms:modified>
</cp:coreProperties>
</file>